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学生海外派遣支援事業\群馬大学基金\"/>
    </mc:Choice>
  </mc:AlternateContent>
  <workbookProtection lockStructure="1"/>
  <bookViews>
    <workbookView showSheetTabs="0" xWindow="0" yWindow="0" windowWidth="21600" windowHeight="9510"/>
  </bookViews>
  <sheets>
    <sheet name="Sheet1" sheetId="2" r:id="rId1"/>
  </sheets>
  <definedNames>
    <definedName name="_xlnm.Print_Area" localSheetId="0">Sheet1!$B$1:$Q$105</definedName>
  </definedNames>
  <calcPr calcId="162913"/>
</workbook>
</file>

<file path=xl/calcChain.xml><?xml version="1.0" encoding="utf-8"?>
<calcChain xmlns="http://schemas.openxmlformats.org/spreadsheetml/2006/main">
  <c r="AC55" i="2" l="1"/>
  <c r="AC52" i="2"/>
  <c r="AG17" i="2"/>
  <c r="AG11" i="2"/>
  <c r="AI17" i="2" l="1"/>
  <c r="AC46" i="2" l="1"/>
  <c r="AH17" i="2" l="1"/>
  <c r="AH11" i="2"/>
  <c r="AC23" i="2" l="1"/>
  <c r="L47" i="2" l="1"/>
  <c r="AE41" i="2"/>
  <c r="AC37" i="2" l="1"/>
  <c r="AH50" i="2" l="1"/>
  <c r="AC36" i="2" l="1"/>
  <c r="AC31" i="2"/>
  <c r="AC32" i="2"/>
  <c r="AC30" i="2"/>
  <c r="AC44" i="2"/>
  <c r="AH51" i="2" l="1"/>
  <c r="AH52" i="2"/>
  <c r="AH53" i="2"/>
  <c r="AH49" i="2"/>
  <c r="AH45" i="2"/>
  <c r="AH44" i="2"/>
  <c r="AH43" i="2"/>
  <c r="AH42" i="2"/>
  <c r="AC35" i="2"/>
  <c r="AC33" i="2"/>
  <c r="AC40" i="2" l="1"/>
  <c r="AC100" i="2" s="1"/>
  <c r="AH47" i="2"/>
  <c r="AH48" i="2"/>
  <c r="AH46" i="2"/>
  <c r="AI11" i="2"/>
  <c r="AC42" i="2" l="1"/>
  <c r="AJ17" i="2"/>
  <c r="AC17" i="2" s="1"/>
  <c r="AC90" i="2"/>
  <c r="AC84" i="2"/>
  <c r="AC83" i="2"/>
  <c r="AC82" i="2"/>
  <c r="AC81" i="2"/>
  <c r="AC80" i="2"/>
  <c r="AC79" i="2"/>
  <c r="AC78" i="2"/>
  <c r="AC77" i="2"/>
  <c r="AC76" i="2"/>
  <c r="AC75" i="2"/>
  <c r="AC74" i="2"/>
  <c r="AC73" i="2"/>
  <c r="AC72" i="2"/>
  <c r="AC71" i="2"/>
  <c r="AC70" i="2"/>
  <c r="AC69" i="2"/>
  <c r="AC68" i="2"/>
  <c r="AC67" i="2"/>
  <c r="AC66" i="2"/>
  <c r="AC65" i="2"/>
  <c r="AC64" i="2"/>
  <c r="AC63" i="2"/>
  <c r="AC62" i="2"/>
  <c r="AC61" i="2"/>
  <c r="AC59" i="2"/>
  <c r="AJ11" i="2"/>
  <c r="AC11" i="2" s="1"/>
  <c r="AC60" i="2" l="1"/>
  <c r="AC14" i="2"/>
  <c r="H56" i="2"/>
  <c r="AC88" i="2"/>
  <c r="AC86" i="2"/>
  <c r="AC95" i="2" s="1"/>
  <c r="AC92" i="2"/>
  <c r="AC20" i="2"/>
  <c r="AC26" i="2"/>
  <c r="AC39" i="2" l="1"/>
  <c r="AC97" i="2" l="1"/>
  <c r="AC99" i="2" s="1"/>
  <c r="H94" i="2" s="1"/>
</calcChain>
</file>

<file path=xl/comments1.xml><?xml version="1.0" encoding="utf-8"?>
<comments xmlns="http://schemas.openxmlformats.org/spreadsheetml/2006/main">
  <authors>
    <author>C14-1008</author>
  </authors>
  <commentList>
    <comment ref="AE41" authorId="0" shapeId="0">
      <text>
        <r>
          <rPr>
            <sz val="9"/>
            <color indexed="81"/>
            <rFont val="ＭＳ Ｐゴシック"/>
            <family val="3"/>
            <charset val="128"/>
          </rPr>
          <t xml:space="preserve">短大、大学
を大学に変換
</t>
        </r>
      </text>
    </comment>
  </commentList>
</comments>
</file>

<file path=xl/sharedStrings.xml><?xml version="1.0" encoding="utf-8"?>
<sst xmlns="http://schemas.openxmlformats.org/spreadsheetml/2006/main" count="237" uniqueCount="106">
  <si>
    <t>小学生</t>
    <rPh sb="0" eb="3">
      <t>ショウガクセイ</t>
    </rPh>
    <phoneticPr fontId="1"/>
  </si>
  <si>
    <t>中学生</t>
    <rPh sb="0" eb="3">
      <t>チュウガクセイ</t>
    </rPh>
    <phoneticPr fontId="1"/>
  </si>
  <si>
    <t>国公立</t>
    <rPh sb="0" eb="3">
      <t>コッコウリツ</t>
    </rPh>
    <phoneticPr fontId="1"/>
  </si>
  <si>
    <t>高等学校</t>
    <rPh sb="0" eb="2">
      <t>コウトウ</t>
    </rPh>
    <rPh sb="2" eb="4">
      <t>ガッコウ</t>
    </rPh>
    <phoneticPr fontId="1"/>
  </si>
  <si>
    <t>給与収入</t>
    <rPh sb="0" eb="2">
      <t>キュウヨ</t>
    </rPh>
    <rPh sb="2" eb="4">
      <t>シュウニュウ</t>
    </rPh>
    <phoneticPr fontId="1"/>
  </si>
  <si>
    <t>年金収入</t>
    <rPh sb="0" eb="2">
      <t>ネンキン</t>
    </rPh>
    <rPh sb="2" eb="4">
      <t>シュウニュウ</t>
    </rPh>
    <phoneticPr fontId="1"/>
  </si>
  <si>
    <t>世帯（家族）の人数を選択してください</t>
    <rPh sb="0" eb="2">
      <t>セタイ</t>
    </rPh>
    <rPh sb="3" eb="5">
      <t>カゾク</t>
    </rPh>
    <rPh sb="7" eb="9">
      <t>ニンズウ</t>
    </rPh>
    <rPh sb="10" eb="12">
      <t>センタク</t>
    </rPh>
    <phoneticPr fontId="1"/>
  </si>
  <si>
    <t>申込者（本人）の進学予定の学校種別を選択してください</t>
    <rPh sb="0" eb="2">
      <t>モウシコミ</t>
    </rPh>
    <rPh sb="2" eb="3">
      <t>シャ</t>
    </rPh>
    <rPh sb="4" eb="6">
      <t>ホンニン</t>
    </rPh>
    <rPh sb="8" eb="10">
      <t>シンガク</t>
    </rPh>
    <rPh sb="10" eb="12">
      <t>ヨテイ</t>
    </rPh>
    <rPh sb="13" eb="15">
      <t>ガッコウ</t>
    </rPh>
    <rPh sb="15" eb="17">
      <t>シュベツ</t>
    </rPh>
    <rPh sb="18" eb="20">
      <t>センタク</t>
    </rPh>
    <phoneticPr fontId="1"/>
  </si>
  <si>
    <t>未就学児</t>
    <rPh sb="0" eb="4">
      <t>ミシュウガクジ</t>
    </rPh>
    <phoneticPr fontId="1"/>
  </si>
  <si>
    <t>自宅通学</t>
    <rPh sb="0" eb="2">
      <t>ジタク</t>
    </rPh>
    <rPh sb="2" eb="4">
      <t>ツウガク</t>
    </rPh>
    <phoneticPr fontId="1"/>
  </si>
  <si>
    <t>自学外通学</t>
    <rPh sb="0" eb="2">
      <t>ジガク</t>
    </rPh>
    <rPh sb="2" eb="3">
      <t>ガイ</t>
    </rPh>
    <rPh sb="3" eb="5">
      <t>ツウガク</t>
    </rPh>
    <phoneticPr fontId="1"/>
  </si>
  <si>
    <t>高等専門学校
（１～３年）</t>
    <rPh sb="0" eb="2">
      <t>コウトウ</t>
    </rPh>
    <rPh sb="2" eb="4">
      <t>センモン</t>
    </rPh>
    <rPh sb="4" eb="6">
      <t>ガッコウ</t>
    </rPh>
    <phoneticPr fontId="1"/>
  </si>
  <si>
    <t>大学
短期大学
大学院</t>
    <rPh sb="0" eb="2">
      <t>ダイガク</t>
    </rPh>
    <rPh sb="3" eb="5">
      <t>タンキ</t>
    </rPh>
    <rPh sb="5" eb="7">
      <t>ダイガク</t>
    </rPh>
    <rPh sb="8" eb="11">
      <t>ダイガクイン</t>
    </rPh>
    <phoneticPr fontId="1"/>
  </si>
  <si>
    <t>専修学校
（高等課程）</t>
    <rPh sb="0" eb="2">
      <t>センシュウ</t>
    </rPh>
    <rPh sb="2" eb="4">
      <t>ガッコウ</t>
    </rPh>
    <rPh sb="6" eb="8">
      <t>コウトウ</t>
    </rPh>
    <rPh sb="8" eb="10">
      <t>カテイ</t>
    </rPh>
    <phoneticPr fontId="1"/>
  </si>
  <si>
    <t>専修学校
（専門課程）</t>
    <rPh sb="0" eb="2">
      <t>センシュウ</t>
    </rPh>
    <rPh sb="2" eb="4">
      <t>ガッコウ</t>
    </rPh>
    <rPh sb="6" eb="8">
      <t>センモン</t>
    </rPh>
    <rPh sb="8" eb="10">
      <t>カテイ</t>
    </rPh>
    <phoneticPr fontId="1"/>
  </si>
  <si>
    <t>È</t>
    <phoneticPr fontId="1"/>
  </si>
  <si>
    <t>身体障害者手帳、療育手帳をお持ちの人がいれば人数を選択してください</t>
  </si>
  <si>
    <t>私　立</t>
    <rPh sb="0" eb="1">
      <t>ワタシ</t>
    </rPh>
    <rPh sb="2" eb="3">
      <t>リツ</t>
    </rPh>
    <phoneticPr fontId="1"/>
  </si>
  <si>
    <t>所得</t>
    <rPh sb="0" eb="2">
      <t>ショトク</t>
    </rPh>
    <phoneticPr fontId="1"/>
  </si>
  <si>
    <t>特別控除</t>
    <rPh sb="0" eb="2">
      <t>トクベツ</t>
    </rPh>
    <rPh sb="2" eb="4">
      <t>コウジョ</t>
    </rPh>
    <phoneticPr fontId="1"/>
  </si>
  <si>
    <t>多子世帯</t>
    <rPh sb="0" eb="2">
      <t>タシ</t>
    </rPh>
    <rPh sb="2" eb="4">
      <t>セタイ</t>
    </rPh>
    <phoneticPr fontId="1"/>
  </si>
  <si>
    <t>本人</t>
    <rPh sb="0" eb="2">
      <t>ホンニン</t>
    </rPh>
    <phoneticPr fontId="1"/>
  </si>
  <si>
    <t>母子・父子</t>
    <rPh sb="0" eb="2">
      <t>ボシ</t>
    </rPh>
    <rPh sb="3" eb="5">
      <t>フシ</t>
    </rPh>
    <phoneticPr fontId="1"/>
  </si>
  <si>
    <t>就学前</t>
    <rPh sb="0" eb="3">
      <t>シュウガクマエ</t>
    </rPh>
    <phoneticPr fontId="1"/>
  </si>
  <si>
    <t>就学中</t>
    <rPh sb="0" eb="3">
      <t>シュウガクチュウ</t>
    </rPh>
    <phoneticPr fontId="1"/>
  </si>
  <si>
    <t>障害者</t>
    <rPh sb="0" eb="3">
      <t>ショウガイシャ</t>
    </rPh>
    <phoneticPr fontId="1"/>
  </si>
  <si>
    <t>単身赴任</t>
    <rPh sb="0" eb="2">
      <t>タンシン</t>
    </rPh>
    <rPh sb="2" eb="4">
      <t>フニン</t>
    </rPh>
    <phoneticPr fontId="1"/>
  </si>
  <si>
    <t>長期療養</t>
    <rPh sb="0" eb="2">
      <t>チョウキ</t>
    </rPh>
    <rPh sb="2" eb="4">
      <t>リョウヨウ</t>
    </rPh>
    <phoneticPr fontId="1"/>
  </si>
  <si>
    <t>被災</t>
    <rPh sb="0" eb="2">
      <t>ヒサイ</t>
    </rPh>
    <phoneticPr fontId="1"/>
  </si>
  <si>
    <t>給与</t>
    <rPh sb="0" eb="2">
      <t>キュウヨ</t>
    </rPh>
    <phoneticPr fontId="1"/>
  </si>
  <si>
    <t>事業</t>
    <rPh sb="0" eb="2">
      <t>ジギョウ</t>
    </rPh>
    <phoneticPr fontId="1"/>
  </si>
  <si>
    <t>認定所得</t>
    <rPh sb="0" eb="2">
      <t>ニンテイ</t>
    </rPh>
    <rPh sb="2" eb="4">
      <t>ショトク</t>
    </rPh>
    <phoneticPr fontId="1"/>
  </si>
  <si>
    <t>被災（火災、風水害、盗難など）により長期（２年以上）にわたる
支出の増加、収入の減少がある場合、その１年分の金額を入力してください</t>
    <rPh sb="45" eb="47">
      <t>バアイ</t>
    </rPh>
    <rPh sb="51" eb="53">
      <t>ネンブン</t>
    </rPh>
    <rPh sb="54" eb="56">
      <t>キンガク</t>
    </rPh>
    <rPh sb="57" eb="59">
      <t>ニュウリョク</t>
    </rPh>
    <phoneticPr fontId="1"/>
  </si>
  <si>
    <t>人</t>
    <rPh sb="0" eb="1">
      <t>ニン</t>
    </rPh>
    <phoneticPr fontId="1"/>
  </si>
  <si>
    <t>父の収入を入力してください</t>
    <rPh sb="5" eb="7">
      <t>ニュウリョク</t>
    </rPh>
    <phoneticPr fontId="1"/>
  </si>
  <si>
    <t>母の収入を入力してください</t>
    <rPh sb="0" eb="1">
      <t>ハハ</t>
    </rPh>
    <rPh sb="5" eb="7">
      <t>ニュウリョク</t>
    </rPh>
    <phoneticPr fontId="1"/>
  </si>
  <si>
    <t>万円</t>
    <rPh sb="0" eb="2">
      <t>マンエン</t>
    </rPh>
    <phoneticPr fontId="1"/>
  </si>
  <si>
    <t>父、母ともに収入の記載がない場合、
父母に代わる家計支持者の収入を入力してください</t>
    <rPh sb="28" eb="29">
      <t>シャ</t>
    </rPh>
    <rPh sb="30" eb="32">
      <t>シュウニュウ</t>
    </rPh>
    <rPh sb="33" eb="35">
      <t>ニュウリョク</t>
    </rPh>
    <phoneticPr fontId="1"/>
  </si>
  <si>
    <t>給与・年金以外</t>
    <rPh sb="0" eb="2">
      <t>キュウヨ</t>
    </rPh>
    <rPh sb="3" eb="5">
      <t>ネンキン</t>
    </rPh>
    <rPh sb="5" eb="7">
      <t>イガイ</t>
    </rPh>
    <phoneticPr fontId="1"/>
  </si>
  <si>
    <t>　確定申告書の収入・売上金額</t>
    <rPh sb="1" eb="3">
      <t>カクテイ</t>
    </rPh>
    <rPh sb="3" eb="5">
      <t>シンコク</t>
    </rPh>
    <rPh sb="5" eb="6">
      <t>ショ</t>
    </rPh>
    <rPh sb="7" eb="9">
      <t>シュウニュウ</t>
    </rPh>
    <rPh sb="10" eb="12">
      <t>ウリアゲ</t>
    </rPh>
    <rPh sb="12" eb="14">
      <t>キンガク</t>
    </rPh>
    <phoneticPr fontId="1"/>
  </si>
  <si>
    <t>　確定申告書の所得金額</t>
    <rPh sb="1" eb="3">
      <t>カクテイ</t>
    </rPh>
    <rPh sb="3" eb="5">
      <t>シンコク</t>
    </rPh>
    <rPh sb="5" eb="6">
      <t>ショ</t>
    </rPh>
    <rPh sb="7" eb="9">
      <t>ショトク</t>
    </rPh>
    <rPh sb="9" eb="11">
      <t>キンガク</t>
    </rPh>
    <phoneticPr fontId="1"/>
  </si>
  <si>
    <t>□</t>
    <phoneticPr fontId="1"/>
  </si>
  <si>
    <r>
      <t>：</t>
    </r>
    <r>
      <rPr>
        <sz val="12"/>
        <color indexed="63"/>
        <rFont val="HG丸ｺﾞｼｯｸM-PRO"/>
        <family val="3"/>
        <charset val="128"/>
      </rPr>
      <t>源泉徴収票の支払金額</t>
    </r>
    <rPh sb="1" eb="3">
      <t>ゲンセン</t>
    </rPh>
    <rPh sb="3" eb="5">
      <t>チョウシュウ</t>
    </rPh>
    <rPh sb="5" eb="6">
      <t>ヒョウ</t>
    </rPh>
    <rPh sb="7" eb="9">
      <t>シハラ</t>
    </rPh>
    <rPh sb="9" eb="11">
      <t>キンガク</t>
    </rPh>
    <phoneticPr fontId="1"/>
  </si>
  <si>
    <r>
      <t>：</t>
    </r>
    <r>
      <rPr>
        <sz val="12"/>
        <color indexed="63"/>
        <rFont val="HG丸ｺﾞｼｯｸM-PRO"/>
        <family val="3"/>
        <charset val="128"/>
      </rPr>
      <t>年金振込通知、額改定通知または源泉徴収票の年額</t>
    </r>
    <rPh sb="1" eb="3">
      <t>ネンキン</t>
    </rPh>
    <rPh sb="3" eb="5">
      <t>フリコミ</t>
    </rPh>
    <rPh sb="5" eb="7">
      <t>ツウチ</t>
    </rPh>
    <rPh sb="8" eb="9">
      <t>ガク</t>
    </rPh>
    <rPh sb="9" eb="11">
      <t>カイテイ</t>
    </rPh>
    <rPh sb="11" eb="13">
      <t>ツウチ</t>
    </rPh>
    <rPh sb="16" eb="18">
      <t>ゲンセン</t>
    </rPh>
    <rPh sb="18" eb="21">
      <t>チョウシュウヒョウ</t>
    </rPh>
    <rPh sb="22" eb="24">
      <t>ネンガク</t>
    </rPh>
    <phoneticPr fontId="1"/>
  </si>
  <si>
    <r>
      <t>：</t>
    </r>
    <r>
      <rPr>
        <sz val="12"/>
        <color indexed="63"/>
        <rFont val="HG丸ｺﾞｼｯｸM-PRO"/>
        <family val="3"/>
        <charset val="128"/>
      </rPr>
      <t>両方に金額を入力</t>
    </r>
    <rPh sb="1" eb="3">
      <t>リョウホウ</t>
    </rPh>
    <rPh sb="4" eb="6">
      <t>キンガク</t>
    </rPh>
    <rPh sb="7" eb="9">
      <t>ニュウリョク</t>
    </rPh>
    <phoneticPr fontId="1"/>
  </si>
  <si>
    <t>◎判定　（申込資格の有無）</t>
    <rPh sb="1" eb="3">
      <t>ハンテイ</t>
    </rPh>
    <rPh sb="5" eb="9">
      <t>モウシコミシカク</t>
    </rPh>
    <rPh sb="10" eb="12">
      <t>ウム</t>
    </rPh>
    <phoneticPr fontId="1"/>
  </si>
  <si>
    <t>なお、入力に誤りがある場合、正しい判定が得られませんので、ご留意ください。</t>
    <rPh sb="3" eb="5">
      <t>ニュウリョク</t>
    </rPh>
    <rPh sb="6" eb="7">
      <t>アヤマ</t>
    </rPh>
    <rPh sb="11" eb="13">
      <t>バアイ</t>
    </rPh>
    <rPh sb="14" eb="15">
      <t>タダ</t>
    </rPh>
    <rPh sb="17" eb="19">
      <t>ハンテイ</t>
    </rPh>
    <rPh sb="20" eb="21">
      <t>エ</t>
    </rPh>
    <rPh sb="30" eb="32">
      <t>リュウイ</t>
    </rPh>
    <phoneticPr fontId="1"/>
  </si>
  <si>
    <t>母子世帯または父子世帯ですか（はい、いいえを選択）</t>
    <rPh sb="0" eb="2">
      <t>ボシ</t>
    </rPh>
    <rPh sb="2" eb="4">
      <t>セタイ</t>
    </rPh>
    <rPh sb="7" eb="9">
      <t>フシ</t>
    </rPh>
    <rPh sb="9" eb="11">
      <t>セタイ</t>
    </rPh>
    <rPh sb="22" eb="24">
      <t>センタク</t>
    </rPh>
    <phoneticPr fontId="1"/>
  </si>
  <si>
    <t>申込者（本人）以外に、就学中、就学前の子がいますか（はい、いいえを選択）</t>
    <rPh sb="0" eb="2">
      <t>モウシコミ</t>
    </rPh>
    <rPh sb="2" eb="3">
      <t>シャ</t>
    </rPh>
    <rPh sb="4" eb="6">
      <t>ホンニン</t>
    </rPh>
    <rPh sb="7" eb="9">
      <t>イガイ</t>
    </rPh>
    <rPh sb="11" eb="14">
      <t>シュウガクチュウ</t>
    </rPh>
    <rPh sb="15" eb="18">
      <t>シュウガクマエ</t>
    </rPh>
    <rPh sb="19" eb="20">
      <t>コ</t>
    </rPh>
    <phoneticPr fontId="1"/>
  </si>
  <si>
    <t>申込みの前に、次の各項目に必要事項を入力し、ご自身が基準を満たすかどうかの参考にしてください。</t>
    <rPh sb="0" eb="2">
      <t>モウシコ</t>
    </rPh>
    <rPh sb="4" eb="5">
      <t>マエ</t>
    </rPh>
    <rPh sb="7" eb="8">
      <t>ツギ</t>
    </rPh>
    <rPh sb="9" eb="12">
      <t>カクコウモク</t>
    </rPh>
    <rPh sb="13" eb="15">
      <t>ヒツヨウ</t>
    </rPh>
    <rPh sb="15" eb="17">
      <t>ジコウ</t>
    </rPh>
    <rPh sb="18" eb="20">
      <t>ニュウリョク</t>
    </rPh>
    <rPh sb="23" eb="25">
      <t>ジシン</t>
    </rPh>
    <rPh sb="26" eb="28">
      <t>キジュン</t>
    </rPh>
    <rPh sb="29" eb="30">
      <t>ミ</t>
    </rPh>
    <rPh sb="37" eb="39">
      <t>サンコウ</t>
    </rPh>
    <phoneticPr fontId="1"/>
  </si>
  <si>
    <t>・万円未満を切上げ
・各金額を証明する書類が必要です</t>
    <rPh sb="1" eb="3">
      <t>マンエン</t>
    </rPh>
    <rPh sb="3" eb="5">
      <t>ミマン</t>
    </rPh>
    <rPh sb="6" eb="7">
      <t>キ</t>
    </rPh>
    <rPh sb="7" eb="8">
      <t>ア</t>
    </rPh>
    <rPh sb="11" eb="12">
      <t>カク</t>
    </rPh>
    <rPh sb="12" eb="14">
      <t>キンガク</t>
    </rPh>
    <rPh sb="15" eb="17">
      <t>ショウメイ</t>
    </rPh>
    <rPh sb="19" eb="21">
      <t>ショルイ</t>
    </rPh>
    <rPh sb="22" eb="24">
      <t>ヒツヨウ</t>
    </rPh>
    <phoneticPr fontId="1"/>
  </si>
  <si>
    <t>給与・年金</t>
    <rPh sb="0" eb="2">
      <t>キュウヨ</t>
    </rPh>
    <rPh sb="3" eb="5">
      <t>ネンキン</t>
    </rPh>
    <phoneticPr fontId="1"/>
  </si>
  <si>
    <t>A</t>
    <phoneticPr fontId="1"/>
  </si>
  <si>
    <t>B(控除後額)</t>
    <rPh sb="2" eb="4">
      <t>コウジョ</t>
    </rPh>
    <rPh sb="4" eb="5">
      <t>ゴ</t>
    </rPh>
    <rPh sb="5" eb="6">
      <t>ガク</t>
    </rPh>
    <phoneticPr fontId="1"/>
  </si>
  <si>
    <t>B(控除額)</t>
    <rPh sb="2" eb="4">
      <t>コウジョ</t>
    </rPh>
    <rPh sb="4" eb="5">
      <t>ガク</t>
    </rPh>
    <phoneticPr fontId="1"/>
  </si>
  <si>
    <t>B</t>
    <phoneticPr fontId="1"/>
  </si>
  <si>
    <t>収入基準</t>
    <rPh sb="0" eb="2">
      <t>シュウニュウ</t>
    </rPh>
    <rPh sb="2" eb="4">
      <t>キジュン</t>
    </rPh>
    <phoneticPr fontId="1"/>
  </si>
  <si>
    <t>（本人分）</t>
    <rPh sb="1" eb="3">
      <t>ホンニン</t>
    </rPh>
    <rPh sb="3" eb="4">
      <t>ブン</t>
    </rPh>
    <phoneticPr fontId="1"/>
  </si>
  <si>
    <t>父母等からの給付金</t>
    <rPh sb="0" eb="2">
      <t>フボ</t>
    </rPh>
    <rPh sb="2" eb="3">
      <t>トウ</t>
    </rPh>
    <rPh sb="6" eb="9">
      <t>キュウフキン</t>
    </rPh>
    <phoneticPr fontId="1"/>
  </si>
  <si>
    <t>奨学金</t>
    <rPh sb="0" eb="3">
      <t>ショウガクキン</t>
    </rPh>
    <phoneticPr fontId="1"/>
  </si>
  <si>
    <t>給与所得等収入</t>
    <rPh sb="0" eb="2">
      <t>キュウヨ</t>
    </rPh>
    <rPh sb="2" eb="4">
      <t>ショトク</t>
    </rPh>
    <rPh sb="4" eb="5">
      <t>トウ</t>
    </rPh>
    <rPh sb="5" eb="7">
      <t>シュウニュウ</t>
    </rPh>
    <phoneticPr fontId="1"/>
  </si>
  <si>
    <t>必要経費</t>
    <rPh sb="0" eb="2">
      <t>ヒツヨウ</t>
    </rPh>
    <rPh sb="2" eb="4">
      <t>ケイヒ</t>
    </rPh>
    <phoneticPr fontId="1"/>
  </si>
  <si>
    <t>（配偶者分）</t>
    <rPh sb="1" eb="4">
      <t>ハイグウシャ</t>
    </rPh>
    <rPh sb="4" eb="5">
      <t>ブン</t>
    </rPh>
    <phoneticPr fontId="1"/>
  </si>
  <si>
    <t>定職による収入</t>
    <rPh sb="0" eb="2">
      <t>テイショク</t>
    </rPh>
    <rPh sb="5" eb="7">
      <t>シュウニュウ</t>
    </rPh>
    <phoneticPr fontId="1"/>
  </si>
  <si>
    <t>申込者（本人）の通学種別を選択してください</t>
    <rPh sb="0" eb="2">
      <t>モウシコミ</t>
    </rPh>
    <rPh sb="2" eb="3">
      <t>シャ</t>
    </rPh>
    <rPh sb="4" eb="6">
      <t>ホンニン</t>
    </rPh>
    <rPh sb="8" eb="10">
      <t>ツウガク</t>
    </rPh>
    <rPh sb="10" eb="12">
      <t>シュベツ</t>
    </rPh>
    <rPh sb="13" eb="15">
      <t>センタク</t>
    </rPh>
    <phoneticPr fontId="1"/>
  </si>
  <si>
    <t>申込者（本人）の進学予定の国公立、私立別を選択してください</t>
    <rPh sb="0" eb="2">
      <t>モウシコミ</t>
    </rPh>
    <rPh sb="2" eb="3">
      <t>シャ</t>
    </rPh>
    <rPh sb="4" eb="6">
      <t>ホンニン</t>
    </rPh>
    <rPh sb="8" eb="10">
      <t>シンガク</t>
    </rPh>
    <rPh sb="10" eb="12">
      <t>ヨテイ</t>
    </rPh>
    <rPh sb="13" eb="14">
      <t>クニ</t>
    </rPh>
    <rPh sb="14" eb="16">
      <t>コウリツ</t>
    </rPh>
    <rPh sb="17" eb="19">
      <t>シリツ</t>
    </rPh>
    <rPh sb="19" eb="20">
      <t>ベツ</t>
    </rPh>
    <rPh sb="21" eb="23">
      <t>センタク</t>
    </rPh>
    <phoneticPr fontId="1"/>
  </si>
  <si>
    <t>万円</t>
    <rPh sb="0" eb="2">
      <t>マンエン</t>
    </rPh>
    <phoneticPr fontId="1"/>
  </si>
  <si>
    <t>高専</t>
    <rPh sb="0" eb="2">
      <t>コウセン</t>
    </rPh>
    <phoneticPr fontId="1"/>
  </si>
  <si>
    <t>国公立</t>
    <rPh sb="0" eb="3">
      <t>コッコウリツ</t>
    </rPh>
    <phoneticPr fontId="1"/>
  </si>
  <si>
    <t>自宅外</t>
    <rPh sb="0" eb="2">
      <t>ジタク</t>
    </rPh>
    <rPh sb="2" eb="3">
      <t>ガイ</t>
    </rPh>
    <phoneticPr fontId="1"/>
  </si>
  <si>
    <t>自宅</t>
    <rPh sb="0" eb="2">
      <t>ジタク</t>
    </rPh>
    <phoneticPr fontId="1"/>
  </si>
  <si>
    <t>私立</t>
    <rPh sb="0" eb="2">
      <t>シリツ</t>
    </rPh>
    <phoneticPr fontId="1"/>
  </si>
  <si>
    <t>大学</t>
    <rPh sb="0" eb="2">
      <t>ダイガク</t>
    </rPh>
    <phoneticPr fontId="1"/>
  </si>
  <si>
    <t>専修</t>
    <rPh sb="0" eb="2">
      <t>センシュウ</t>
    </rPh>
    <phoneticPr fontId="1"/>
  </si>
  <si>
    <t>3要件がそろえば控除額、以外０</t>
    <rPh sb="1" eb="3">
      <t>ヨウケン</t>
    </rPh>
    <rPh sb="8" eb="10">
      <t>コウジョ</t>
    </rPh>
    <rPh sb="10" eb="11">
      <t>ガク</t>
    </rPh>
    <rPh sb="12" eb="14">
      <t>イガイ</t>
    </rPh>
    <phoneticPr fontId="1"/>
  </si>
  <si>
    <t>給付金</t>
    <rPh sb="0" eb="3">
      <t>キュウフキン</t>
    </rPh>
    <phoneticPr fontId="1"/>
  </si>
  <si>
    <t>所得収入</t>
    <rPh sb="0" eb="2">
      <t>ショトク</t>
    </rPh>
    <rPh sb="2" eb="4">
      <t>シュウニュウ</t>
    </rPh>
    <phoneticPr fontId="1"/>
  </si>
  <si>
    <t>高等専門学校
（４、５年、専攻科）</t>
    <rPh sb="0" eb="2">
      <t>コウトウ</t>
    </rPh>
    <rPh sb="2" eb="4">
      <t>センモン</t>
    </rPh>
    <rPh sb="4" eb="6">
      <t>ガッコウ</t>
    </rPh>
    <rPh sb="13" eb="16">
      <t>センコウカ</t>
    </rPh>
    <phoneticPr fontId="1"/>
  </si>
  <si>
    <t>給与外収入</t>
    <rPh sb="0" eb="2">
      <t>キュウヨ</t>
    </rPh>
    <rPh sb="2" eb="3">
      <t>ガイ</t>
    </rPh>
    <rPh sb="3" eb="5">
      <t>シュウニュウ</t>
    </rPh>
    <phoneticPr fontId="1"/>
  </si>
  <si>
    <t>大学院生所得</t>
    <rPh sb="0" eb="2">
      <t>ダイガク</t>
    </rPh>
    <rPh sb="2" eb="4">
      <t>インセイ</t>
    </rPh>
    <rPh sb="4" eb="6">
      <t>ショトク</t>
    </rPh>
    <phoneticPr fontId="1"/>
  </si>
  <si>
    <t>大学院判定</t>
    <rPh sb="0" eb="3">
      <t>ダイガクイン</t>
    </rPh>
    <rPh sb="3" eb="5">
      <t>ハンテイ</t>
    </rPh>
    <phoneticPr fontId="1"/>
  </si>
  <si>
    <t>大学院外判定</t>
    <rPh sb="0" eb="3">
      <t>ダイガクイン</t>
    </rPh>
    <rPh sb="3" eb="4">
      <t>ガイ</t>
    </rPh>
    <rPh sb="4" eb="6">
      <t>ハンテイ</t>
    </rPh>
    <phoneticPr fontId="1"/>
  </si>
  <si>
    <t>大学院
収入基準額額</t>
    <rPh sb="0" eb="3">
      <t>ダイガクイン</t>
    </rPh>
    <rPh sb="4" eb="6">
      <t>シュウニュウ</t>
    </rPh>
    <rPh sb="6" eb="8">
      <t>キジュン</t>
    </rPh>
    <rPh sb="8" eb="9">
      <t>ガク</t>
    </rPh>
    <rPh sb="9" eb="10">
      <t>ガク</t>
    </rPh>
    <phoneticPr fontId="1"/>
  </si>
  <si>
    <t>：定職による収入のうち給与所得以外の年額</t>
    <rPh sb="11" eb="13">
      <t>キュウヨ</t>
    </rPh>
    <rPh sb="13" eb="15">
      <t>ショトク</t>
    </rPh>
    <rPh sb="15" eb="17">
      <t>イガイ</t>
    </rPh>
    <rPh sb="18" eb="20">
      <t>ネンガク</t>
    </rPh>
    <phoneticPr fontId="1"/>
  </si>
  <si>
    <t>：父母等からの給付金の年額</t>
    <rPh sb="1" eb="3">
      <t>フボ</t>
    </rPh>
    <rPh sb="3" eb="4">
      <t>トウ</t>
    </rPh>
    <rPh sb="7" eb="10">
      <t>キュウフキン</t>
    </rPh>
    <rPh sb="11" eb="13">
      <t>ネンガク</t>
    </rPh>
    <phoneticPr fontId="1"/>
  </si>
  <si>
    <t>：奨学金の年額</t>
    <rPh sb="1" eb="4">
      <t>ショウガクキン</t>
    </rPh>
    <rPh sb="5" eb="7">
      <t>ネンガク</t>
    </rPh>
    <phoneticPr fontId="1"/>
  </si>
  <si>
    <t>：アルバイト又は定職による給与所得等の収入など</t>
    <rPh sb="6" eb="7">
      <t>マタ</t>
    </rPh>
    <rPh sb="8" eb="10">
      <t>テイショク</t>
    </rPh>
    <rPh sb="13" eb="15">
      <t>キュウヨ</t>
    </rPh>
    <rPh sb="15" eb="17">
      <t>ショトク</t>
    </rPh>
    <rPh sb="17" eb="18">
      <t>トウ</t>
    </rPh>
    <rPh sb="19" eb="21">
      <t>シュウニュウ</t>
    </rPh>
    <phoneticPr fontId="1"/>
  </si>
  <si>
    <t>：給与所得以外の収入の必要経費</t>
    <rPh sb="1" eb="3">
      <t>キュウヨ</t>
    </rPh>
    <rPh sb="3" eb="5">
      <t>ショトク</t>
    </rPh>
    <rPh sb="5" eb="7">
      <t>イガイ</t>
    </rPh>
    <rPh sb="8" eb="10">
      <t>シュウニュウ</t>
    </rPh>
    <rPh sb="11" eb="13">
      <t>ヒツヨウ</t>
    </rPh>
    <rPh sb="13" eb="15">
      <t>ケイヒ</t>
    </rPh>
    <phoneticPr fontId="1"/>
  </si>
  <si>
    <t>：上記給与所得以外の収入のうち必要経費</t>
    <rPh sb="1" eb="3">
      <t>ジョウキ</t>
    </rPh>
    <rPh sb="3" eb="5">
      <t>キュウヨ</t>
    </rPh>
    <rPh sb="5" eb="7">
      <t>ショトク</t>
    </rPh>
    <rPh sb="7" eb="9">
      <t>イガイ</t>
    </rPh>
    <rPh sb="10" eb="12">
      <t>シュウニュウ</t>
    </rPh>
    <rPh sb="15" eb="17">
      <t>ヒツヨウ</t>
    </rPh>
    <rPh sb="17" eb="19">
      <t>ケイヒ</t>
    </rPh>
    <phoneticPr fontId="1"/>
  </si>
  <si>
    <t>・各金額を証明する書類が必要です</t>
    <phoneticPr fontId="1"/>
  </si>
  <si>
    <t>・万円未満を切捨て</t>
    <rPh sb="1" eb="3">
      <t>マンエン</t>
    </rPh>
    <rPh sb="3" eb="5">
      <t>ミマン</t>
    </rPh>
    <rPh sb="6" eb="7">
      <t>キ</t>
    </rPh>
    <rPh sb="7" eb="8">
      <t>シャ</t>
    </rPh>
    <phoneticPr fontId="1"/>
  </si>
  <si>
    <t>：定職による収入のうち給与所得の年額</t>
    <rPh sb="11" eb="13">
      <t>キュウヨ</t>
    </rPh>
    <rPh sb="13" eb="15">
      <t>ショトク</t>
    </rPh>
    <rPh sb="16" eb="18">
      <t>ネンガク</t>
    </rPh>
    <phoneticPr fontId="1"/>
  </si>
  <si>
    <r>
      <t xml:space="preserve">申込者（本人）の進学・在学予定先の年間授業料
</t>
    </r>
    <r>
      <rPr>
        <b/>
        <sz val="10"/>
        <color indexed="63"/>
        <rFont val="HG丸ｺﾞｼｯｸM-PRO"/>
        <family val="3"/>
        <charset val="128"/>
      </rPr>
      <t>（短期大学、専修学校(専門課程）、大学へ進学・在学予定の場合に入力してください。）</t>
    </r>
    <rPh sb="0" eb="2">
      <t>モウシコミ</t>
    </rPh>
    <rPh sb="2" eb="3">
      <t>シャ</t>
    </rPh>
    <rPh sb="4" eb="6">
      <t>ホンニン</t>
    </rPh>
    <rPh sb="8" eb="10">
      <t>シンガク</t>
    </rPh>
    <rPh sb="11" eb="13">
      <t>ザイガク</t>
    </rPh>
    <rPh sb="13" eb="15">
      <t>ヨテイ</t>
    </rPh>
    <rPh sb="15" eb="16">
      <t>サキ</t>
    </rPh>
    <rPh sb="17" eb="19">
      <t>ネンカン</t>
    </rPh>
    <rPh sb="19" eb="22">
      <t>ジュギョウリョウ</t>
    </rPh>
    <rPh sb="24" eb="26">
      <t>タンキ</t>
    </rPh>
    <rPh sb="26" eb="28">
      <t>ダイガク</t>
    </rPh>
    <rPh sb="29" eb="31">
      <t>センシュウ</t>
    </rPh>
    <rPh sb="31" eb="33">
      <t>ガッコウ</t>
    </rPh>
    <rPh sb="34" eb="36">
      <t>センモン</t>
    </rPh>
    <rPh sb="36" eb="38">
      <t>カテイ</t>
    </rPh>
    <rPh sb="40" eb="42">
      <t>ダイガク</t>
    </rPh>
    <rPh sb="43" eb="45">
      <t>シンガク</t>
    </rPh>
    <rPh sb="46" eb="48">
      <t>ザイガク</t>
    </rPh>
    <rPh sb="48" eb="50">
      <t>ヨテイ</t>
    </rPh>
    <rPh sb="51" eb="53">
      <t>バアイ</t>
    </rPh>
    <rPh sb="54" eb="56">
      <t>ニュウリョク</t>
    </rPh>
    <phoneticPr fontId="1"/>
  </si>
  <si>
    <t>日本学生支援機構第一種奨学金　家計基準判定表</t>
    <rPh sb="0" eb="2">
      <t>ニホン</t>
    </rPh>
    <rPh sb="2" eb="4">
      <t>ガクセイ</t>
    </rPh>
    <rPh sb="4" eb="6">
      <t>シエン</t>
    </rPh>
    <rPh sb="6" eb="8">
      <t>キコウ</t>
    </rPh>
    <rPh sb="8" eb="9">
      <t>ダイ</t>
    </rPh>
    <rPh sb="9" eb="10">
      <t>イチ</t>
    </rPh>
    <rPh sb="10" eb="11">
      <t>シュ</t>
    </rPh>
    <rPh sb="11" eb="14">
      <t>ショウガクキン</t>
    </rPh>
    <rPh sb="15" eb="17">
      <t>カケイ</t>
    </rPh>
    <rPh sb="17" eb="19">
      <t>キジュン</t>
    </rPh>
    <rPh sb="19" eb="21">
      <t>ハンテイ</t>
    </rPh>
    <rPh sb="21" eb="22">
      <t>ヒョウ</t>
    </rPh>
    <phoneticPr fontId="1"/>
  </si>
  <si>
    <t>第一種奨学金の返還支援対象者となるには、家計に関する基準を満たす必要があります。</t>
    <rPh sb="0" eb="1">
      <t>ダイ</t>
    </rPh>
    <rPh sb="1" eb="2">
      <t>イチ</t>
    </rPh>
    <rPh sb="2" eb="3">
      <t>シュ</t>
    </rPh>
    <rPh sb="3" eb="6">
      <t>ショウガクキン</t>
    </rPh>
    <rPh sb="7" eb="9">
      <t>ヘンカン</t>
    </rPh>
    <rPh sb="9" eb="11">
      <t>シエン</t>
    </rPh>
    <rPh sb="11" eb="13">
      <t>タイショウ</t>
    </rPh>
    <rPh sb="13" eb="14">
      <t>シャ</t>
    </rPh>
    <rPh sb="20" eb="22">
      <t>カケイ</t>
    </rPh>
    <rPh sb="23" eb="24">
      <t>カン</t>
    </rPh>
    <rPh sb="26" eb="28">
      <t>キジュン</t>
    </rPh>
    <rPh sb="29" eb="30">
      <t>ミ</t>
    </rPh>
    <rPh sb="32" eb="34">
      <t>ヒツヨウ</t>
    </rPh>
    <phoneticPr fontId="1"/>
  </si>
  <si>
    <t>この判定表は、あくまで「日本学生支援機構第一種奨学金」の基準に基づいて申込資格を判断するもので、</t>
    <rPh sb="2" eb="4">
      <t>ハンテイ</t>
    </rPh>
    <rPh sb="4" eb="5">
      <t>ヒョウ</t>
    </rPh>
    <rPh sb="12" eb="14">
      <t>ニホン</t>
    </rPh>
    <rPh sb="14" eb="16">
      <t>ガクセイ</t>
    </rPh>
    <rPh sb="16" eb="18">
      <t>シエン</t>
    </rPh>
    <rPh sb="18" eb="20">
      <t>キコウ</t>
    </rPh>
    <rPh sb="20" eb="21">
      <t>ダイ</t>
    </rPh>
    <rPh sb="21" eb="22">
      <t>イチ</t>
    </rPh>
    <rPh sb="22" eb="23">
      <t>シュ</t>
    </rPh>
    <rPh sb="23" eb="26">
      <t>ショウガクキン</t>
    </rPh>
    <rPh sb="28" eb="30">
      <t>キジュン</t>
    </rPh>
    <rPh sb="31" eb="32">
      <t>モト</t>
    </rPh>
    <rPh sb="35" eb="36">
      <t>モウ</t>
    </rPh>
    <rPh sb="36" eb="37">
      <t>コ</t>
    </rPh>
    <rPh sb="37" eb="39">
      <t>シカク</t>
    </rPh>
    <rPh sb="40" eb="42">
      <t>ハンダン</t>
    </rPh>
    <phoneticPr fontId="1"/>
  </si>
  <si>
    <t>第一種奨学金の返還支援対象者は、この家計基準を満たす人の中から認定します。</t>
    <rPh sb="0" eb="1">
      <t>ダイ</t>
    </rPh>
    <rPh sb="1" eb="2">
      <t>イチ</t>
    </rPh>
    <rPh sb="2" eb="3">
      <t>シュ</t>
    </rPh>
    <rPh sb="3" eb="6">
      <t>ショウガクキン</t>
    </rPh>
    <rPh sb="7" eb="9">
      <t>ヘンカン</t>
    </rPh>
    <rPh sb="9" eb="11">
      <t>シエン</t>
    </rPh>
    <rPh sb="11" eb="13">
      <t>タイショウ</t>
    </rPh>
    <rPh sb="13" eb="14">
      <t>シャ</t>
    </rPh>
    <rPh sb="18" eb="20">
      <t>カケイ</t>
    </rPh>
    <rPh sb="20" eb="22">
      <t>キジュン</t>
    </rPh>
    <rPh sb="23" eb="24">
      <t>ミ</t>
    </rPh>
    <rPh sb="26" eb="27">
      <t>ヒト</t>
    </rPh>
    <rPh sb="28" eb="29">
      <t>ナカ</t>
    </rPh>
    <rPh sb="31" eb="33">
      <t>ニンテイ</t>
    </rPh>
    <phoneticPr fontId="1"/>
  </si>
  <si>
    <t>実際に第一種奨学金を貸与するのは、日本学生支援機構であるため、県が返還支援対象者として認定し</t>
    <rPh sb="0" eb="2">
      <t>ジッサイ</t>
    </rPh>
    <rPh sb="3" eb="4">
      <t>ダイ</t>
    </rPh>
    <rPh sb="4" eb="5">
      <t>イチ</t>
    </rPh>
    <rPh sb="5" eb="6">
      <t>シュ</t>
    </rPh>
    <rPh sb="6" eb="9">
      <t>ショウガクキン</t>
    </rPh>
    <rPh sb="10" eb="12">
      <t>タイヨ</t>
    </rPh>
    <rPh sb="17" eb="19">
      <t>ニホン</t>
    </rPh>
    <rPh sb="19" eb="21">
      <t>ガクセイ</t>
    </rPh>
    <rPh sb="21" eb="23">
      <t>シエン</t>
    </rPh>
    <rPh sb="23" eb="25">
      <t>キコウ</t>
    </rPh>
    <rPh sb="31" eb="32">
      <t>ケン</t>
    </rPh>
    <rPh sb="33" eb="35">
      <t>ヘンカン</t>
    </rPh>
    <rPh sb="35" eb="37">
      <t>シエン</t>
    </rPh>
    <rPh sb="37" eb="39">
      <t>タイショウ</t>
    </rPh>
    <rPh sb="39" eb="40">
      <t>シャ</t>
    </rPh>
    <rPh sb="43" eb="45">
      <t>ニンテイ</t>
    </rPh>
    <phoneticPr fontId="1"/>
  </si>
  <si>
    <t>ても、第一種奨学金の貸与が受けられない場合があります。</t>
    <rPh sb="3" eb="4">
      <t>ダイ</t>
    </rPh>
    <rPh sb="4" eb="5">
      <t>イチ</t>
    </rPh>
    <rPh sb="5" eb="6">
      <t>シュ</t>
    </rPh>
    <rPh sb="6" eb="9">
      <t>ショウガクキン</t>
    </rPh>
    <rPh sb="10" eb="12">
      <t>タイヨ</t>
    </rPh>
    <rPh sb="13" eb="14">
      <t>ウ</t>
    </rPh>
    <rPh sb="19" eb="21">
      <t>バアイ</t>
    </rPh>
    <phoneticPr fontId="1"/>
  </si>
  <si>
    <r>
      <t>◎世帯に関すること</t>
    </r>
    <r>
      <rPr>
        <b/>
        <sz val="18"/>
        <rFont val="HGPｺﾞｼｯｸE"/>
        <family val="3"/>
        <charset val="128"/>
      </rPr>
      <t>　　</t>
    </r>
    <r>
      <rPr>
        <b/>
        <sz val="18"/>
        <color indexed="53"/>
        <rFont val="HGPｺﾞｼｯｸE"/>
        <family val="3"/>
        <charset val="128"/>
      </rPr>
      <t>＊平成２９年４月（予定）の内容を入力してください</t>
    </r>
    <rPh sb="1" eb="3">
      <t>セタイ</t>
    </rPh>
    <rPh sb="4" eb="5">
      <t>カン</t>
    </rPh>
    <rPh sb="12" eb="14">
      <t>ヘイセイ</t>
    </rPh>
    <rPh sb="16" eb="17">
      <t>ネン</t>
    </rPh>
    <rPh sb="18" eb="19">
      <t>ガツ</t>
    </rPh>
    <rPh sb="20" eb="22">
      <t>ヨテイ</t>
    </rPh>
    <rPh sb="24" eb="26">
      <t>ナイヨウ</t>
    </rPh>
    <rPh sb="27" eb="29">
      <t>ニュウリョク</t>
    </rPh>
    <phoneticPr fontId="1"/>
  </si>
  <si>
    <t>大学院における進学又は在学で第一種奨学金の貸与を希望する場合、
本人の収入及び配偶者の定職による収入を入力してください。</t>
    <rPh sb="0" eb="3">
      <t>ダイガクイン</t>
    </rPh>
    <rPh sb="7" eb="9">
      <t>シンガク</t>
    </rPh>
    <rPh sb="9" eb="10">
      <t>マタ</t>
    </rPh>
    <rPh sb="11" eb="13">
      <t>ザイガク</t>
    </rPh>
    <rPh sb="14" eb="15">
      <t>ダイ</t>
    </rPh>
    <rPh sb="15" eb="16">
      <t>イチ</t>
    </rPh>
    <rPh sb="16" eb="17">
      <t>シュ</t>
    </rPh>
    <rPh sb="17" eb="20">
      <t>ショウガクキン</t>
    </rPh>
    <rPh sb="21" eb="23">
      <t>タイヨ</t>
    </rPh>
    <rPh sb="24" eb="26">
      <t>キボウ</t>
    </rPh>
    <rPh sb="28" eb="30">
      <t>バアイ</t>
    </rPh>
    <rPh sb="32" eb="34">
      <t>ホンニン</t>
    </rPh>
    <rPh sb="35" eb="37">
      <t>シュウニュウ</t>
    </rPh>
    <rPh sb="37" eb="38">
      <t>オヨ</t>
    </rPh>
    <rPh sb="39" eb="42">
      <t>ハイグウシャ</t>
    </rPh>
    <rPh sb="43" eb="45">
      <t>テイショク</t>
    </rPh>
    <rPh sb="48" eb="50">
      <t>シュウニュウ</t>
    </rPh>
    <rPh sb="51" eb="53">
      <t>ニュウリョク</t>
    </rPh>
    <phoneticPr fontId="1"/>
  </si>
  <si>
    <r>
      <t>◎収入に関すること</t>
    </r>
    <r>
      <rPr>
        <b/>
        <sz val="18"/>
        <rFont val="HGPｺﾞｼｯｸE"/>
        <family val="3"/>
        <charset val="128"/>
      </rPr>
      <t>　　</t>
    </r>
    <r>
      <rPr>
        <b/>
        <sz val="18"/>
        <color indexed="53"/>
        <rFont val="HGPｺﾞｼｯｸE"/>
        <family val="3"/>
        <charset val="128"/>
      </rPr>
      <t>＊平成２８年１～１２月の内容を入力してください</t>
    </r>
    <rPh sb="1" eb="3">
      <t>シュウニュウ</t>
    </rPh>
    <rPh sb="4" eb="5">
      <t>カン</t>
    </rPh>
    <rPh sb="12" eb="14">
      <t>ヘイセイ</t>
    </rPh>
    <rPh sb="16" eb="17">
      <t>ネン</t>
    </rPh>
    <rPh sb="21" eb="22">
      <t>ガツ</t>
    </rPh>
    <rPh sb="23" eb="25">
      <t>ナイヨウ</t>
    </rPh>
    <rPh sb="26" eb="28">
      <t>ニュウリョク</t>
    </rPh>
    <phoneticPr fontId="1"/>
  </si>
  <si>
    <t>長期療養中の人がいれば、
平成２８年１～１２月の医療費の合計額を入力してください</t>
    <rPh sb="13" eb="15">
      <t>ヘイセイ</t>
    </rPh>
    <rPh sb="17" eb="18">
      <t>ネン</t>
    </rPh>
    <rPh sb="22" eb="23">
      <t>ガツ</t>
    </rPh>
    <rPh sb="24" eb="27">
      <t>イリョウヒ</t>
    </rPh>
    <rPh sb="28" eb="30">
      <t>ゴウケイ</t>
    </rPh>
    <rPh sb="30" eb="31">
      <t>ガク</t>
    </rPh>
    <rPh sb="32" eb="34">
      <t>ニュウリョク</t>
    </rPh>
    <phoneticPr fontId="1"/>
  </si>
  <si>
    <t>主たる生計支持者が別居している場合、
平成２８年１～１２月の家賃、光熱水費の自己負担額を入力してください</t>
    <rPh sb="19" eb="21">
      <t>ヘイセイ</t>
    </rPh>
    <rPh sb="23" eb="24">
      <t>ネン</t>
    </rPh>
    <rPh sb="28" eb="29">
      <t>ガツ</t>
    </rPh>
    <rPh sb="30" eb="32">
      <t>ヤチン</t>
    </rPh>
    <rPh sb="33" eb="35">
      <t>コウネツ</t>
    </rPh>
    <rPh sb="35" eb="36">
      <t>ミズ</t>
    </rPh>
    <rPh sb="36" eb="37">
      <t>ヒ</t>
    </rPh>
    <rPh sb="38" eb="40">
      <t>ジコ</t>
    </rPh>
    <rPh sb="40" eb="42">
      <t>フタン</t>
    </rPh>
    <rPh sb="42" eb="43">
      <t>ガク</t>
    </rPh>
    <rPh sb="44" eb="46">
      <t>ニュウリョク</t>
    </rPh>
    <phoneticPr fontId="1"/>
  </si>
  <si>
    <t>大学</t>
  </si>
  <si>
    <t>国公立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</si>
</sst>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sz val="11"/>
      <name val="Wingdings 3"/>
      <family val="1"/>
      <charset val="2"/>
    </font>
    <font>
      <sz val="11"/>
      <name val="HG丸ｺﾞｼｯｸM-PRO"/>
      <family val="3"/>
      <charset val="128"/>
    </font>
    <font>
      <b/>
      <sz val="24"/>
      <name val="HGPｺﾞｼｯｸE"/>
      <family val="3"/>
      <charset val="128"/>
    </font>
    <font>
      <b/>
      <sz val="12"/>
      <name val="HG丸ｺﾞｼｯｸM-PRO"/>
      <family val="3"/>
      <charset val="128"/>
    </font>
    <font>
      <b/>
      <sz val="18"/>
      <name val="HGPｺﾞｼｯｸE"/>
      <family val="3"/>
      <charset val="128"/>
    </font>
    <font>
      <b/>
      <sz val="16"/>
      <name val="HG丸ｺﾞｼｯｸM-PRO"/>
      <family val="3"/>
      <charset val="128"/>
    </font>
    <font>
      <b/>
      <sz val="18"/>
      <color indexed="53"/>
      <name val="HGPｺﾞｼｯｸE"/>
      <family val="3"/>
      <charset val="128"/>
    </font>
    <font>
      <b/>
      <sz val="18"/>
      <color indexed="63"/>
      <name val="HGPｺﾞｼｯｸE"/>
      <family val="3"/>
      <charset val="128"/>
    </font>
    <font>
      <b/>
      <sz val="13"/>
      <color indexed="63"/>
      <name val="HG丸ｺﾞｼｯｸM-PRO"/>
      <family val="3"/>
      <charset val="128"/>
    </font>
    <font>
      <sz val="11"/>
      <color indexed="63"/>
      <name val="ＭＳ Ｐゴシック"/>
      <family val="3"/>
      <charset val="128"/>
    </font>
    <font>
      <sz val="11"/>
      <color indexed="63"/>
      <name val="HG丸ｺﾞｼｯｸM-PRO"/>
      <family val="3"/>
      <charset val="128"/>
    </font>
    <font>
      <b/>
      <sz val="12"/>
      <color indexed="63"/>
      <name val="HG丸ｺﾞｼｯｸM-PRO"/>
      <family val="3"/>
      <charset val="128"/>
    </font>
    <font>
      <sz val="12"/>
      <color indexed="63"/>
      <name val="HGｺﾞｼｯｸE"/>
      <family val="3"/>
      <charset val="128"/>
    </font>
    <font>
      <sz val="12"/>
      <color indexed="63"/>
      <name val="HG丸ｺﾞｼｯｸM-PRO"/>
      <family val="3"/>
      <charset val="128"/>
    </font>
    <font>
      <sz val="12"/>
      <color indexed="63"/>
      <name val="ＭＳ Ｐゴシック"/>
      <family val="3"/>
      <charset val="128"/>
    </font>
    <font>
      <sz val="18"/>
      <color indexed="63"/>
      <name val="Wingdings 3"/>
      <family val="1"/>
      <charset val="2"/>
    </font>
    <font>
      <sz val="10"/>
      <color indexed="63"/>
      <name val="HG丸ｺﾞｼｯｸM-PRO"/>
      <family val="3"/>
      <charset val="128"/>
    </font>
    <font>
      <b/>
      <sz val="11"/>
      <color indexed="63"/>
      <name val="HG丸ｺﾞｼｯｸM-PRO"/>
      <family val="3"/>
      <charset val="128"/>
    </font>
    <font>
      <sz val="14"/>
      <color indexed="63"/>
      <name val="HGPｺﾞｼｯｸE"/>
      <family val="3"/>
      <charset val="128"/>
    </font>
    <font>
      <b/>
      <u/>
      <sz val="24"/>
      <color indexed="63"/>
      <name val="HGPｺﾞｼｯｸE"/>
      <family val="3"/>
      <charset val="128"/>
    </font>
    <font>
      <u/>
      <sz val="11"/>
      <name val="ＭＳ Ｐゴシック"/>
      <family val="3"/>
      <charset val="128"/>
    </font>
    <font>
      <sz val="8"/>
      <name val="ＭＳ Ｐ明朝"/>
      <family val="1"/>
      <charset val="128"/>
    </font>
    <font>
      <b/>
      <sz val="10"/>
      <color indexed="63"/>
      <name val="HG丸ｺﾞｼｯｸM-PRO"/>
      <family val="3"/>
      <charset val="128"/>
    </font>
    <font>
      <sz val="9"/>
      <color indexed="81"/>
      <name val="ＭＳ Ｐゴシック"/>
      <family val="3"/>
      <charset val="128"/>
    </font>
    <font>
      <sz val="11"/>
      <name val="HGS創英角ﾎﾟｯﾌﾟ体"/>
      <family val="3"/>
      <charset val="128"/>
    </font>
    <font>
      <sz val="9"/>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47"/>
        <bgColor indexed="64"/>
      </patternFill>
    </fill>
  </fills>
  <borders count="28">
    <border>
      <left/>
      <right/>
      <top/>
      <bottom/>
      <diagonal/>
    </border>
    <border>
      <left style="medium">
        <color indexed="14"/>
      </left>
      <right style="medium">
        <color indexed="14"/>
      </right>
      <top style="medium">
        <color indexed="14"/>
      </top>
      <bottom style="medium">
        <color indexed="14"/>
      </bottom>
      <diagonal/>
    </border>
    <border>
      <left style="thin">
        <color indexed="14"/>
      </left>
      <right/>
      <top style="medium">
        <color indexed="14"/>
      </top>
      <bottom style="thin">
        <color indexed="14"/>
      </bottom>
      <diagonal/>
    </border>
    <border>
      <left style="thin">
        <color indexed="14"/>
      </left>
      <right/>
      <top style="thin">
        <color indexed="14"/>
      </top>
      <bottom style="thin">
        <color indexed="14"/>
      </bottom>
      <diagonal/>
    </border>
    <border>
      <left style="thin">
        <color indexed="14"/>
      </left>
      <right/>
      <top style="thin">
        <color indexed="14"/>
      </top>
      <bottom style="medium">
        <color indexed="14"/>
      </bottom>
      <diagonal/>
    </border>
    <border>
      <left style="thin">
        <color indexed="14"/>
      </left>
      <right style="thin">
        <color indexed="14"/>
      </right>
      <top style="thin">
        <color indexed="14"/>
      </top>
      <bottom style="thin">
        <color indexed="14"/>
      </bottom>
      <diagonal/>
    </border>
    <border>
      <left style="thin">
        <color indexed="14"/>
      </left>
      <right style="thin">
        <color indexed="14"/>
      </right>
      <top style="thin">
        <color indexed="14"/>
      </top>
      <bottom style="medium">
        <color indexed="14"/>
      </bottom>
      <diagonal/>
    </border>
    <border>
      <left/>
      <right style="medium">
        <color indexed="14"/>
      </right>
      <top style="medium">
        <color indexed="14"/>
      </top>
      <bottom style="thin">
        <color indexed="14"/>
      </bottom>
      <diagonal/>
    </border>
    <border>
      <left/>
      <right style="medium">
        <color indexed="14"/>
      </right>
      <top style="thin">
        <color indexed="14"/>
      </top>
      <bottom style="thin">
        <color indexed="14"/>
      </bottom>
      <diagonal/>
    </border>
    <border>
      <left/>
      <right style="medium">
        <color indexed="14"/>
      </right>
      <top style="thin">
        <color indexed="14"/>
      </top>
      <bottom style="medium">
        <color indexed="14"/>
      </bottom>
      <diagonal/>
    </border>
    <border>
      <left style="mediumDashed">
        <color indexed="63"/>
      </left>
      <right/>
      <top style="mediumDashed">
        <color indexed="63"/>
      </top>
      <bottom/>
      <diagonal/>
    </border>
    <border>
      <left/>
      <right/>
      <top style="mediumDashed">
        <color indexed="63"/>
      </top>
      <bottom/>
      <diagonal/>
    </border>
    <border>
      <left/>
      <right style="mediumDashed">
        <color indexed="63"/>
      </right>
      <top style="mediumDashed">
        <color indexed="63"/>
      </top>
      <bottom/>
      <diagonal/>
    </border>
    <border>
      <left style="mediumDashed">
        <color indexed="63"/>
      </left>
      <right/>
      <top/>
      <bottom/>
      <diagonal/>
    </border>
    <border>
      <left/>
      <right style="mediumDashed">
        <color indexed="63"/>
      </right>
      <top/>
      <bottom/>
      <diagonal/>
    </border>
    <border>
      <left style="mediumDashed">
        <color indexed="63"/>
      </left>
      <right/>
      <top/>
      <bottom style="mediumDashed">
        <color indexed="63"/>
      </bottom>
      <diagonal/>
    </border>
    <border>
      <left/>
      <right/>
      <top/>
      <bottom style="mediumDashed">
        <color indexed="63"/>
      </bottom>
      <diagonal/>
    </border>
    <border>
      <left/>
      <right style="mediumDashed">
        <color indexed="63"/>
      </right>
      <top/>
      <bottom style="mediumDashed">
        <color indexed="63"/>
      </bottom>
      <diagonal/>
    </border>
    <border>
      <left style="medium">
        <color indexed="14"/>
      </left>
      <right/>
      <top style="medium">
        <color indexed="14"/>
      </top>
      <bottom style="medium">
        <color indexed="14"/>
      </bottom>
      <diagonal/>
    </border>
    <border>
      <left/>
      <right/>
      <top style="medium">
        <color indexed="14"/>
      </top>
      <bottom style="medium">
        <color indexed="14"/>
      </bottom>
      <diagonal/>
    </border>
    <border>
      <left/>
      <right style="medium">
        <color indexed="14"/>
      </right>
      <top style="medium">
        <color indexed="14"/>
      </top>
      <bottom style="medium">
        <color indexed="14"/>
      </bottom>
      <diagonal/>
    </border>
    <border>
      <left style="thick">
        <color indexed="53"/>
      </left>
      <right/>
      <top style="thick">
        <color indexed="53"/>
      </top>
      <bottom style="thick">
        <color indexed="53"/>
      </bottom>
      <diagonal/>
    </border>
    <border>
      <left/>
      <right/>
      <top style="thick">
        <color indexed="53"/>
      </top>
      <bottom style="thick">
        <color indexed="53"/>
      </bottom>
      <diagonal/>
    </border>
    <border>
      <left/>
      <right style="thick">
        <color indexed="53"/>
      </right>
      <top style="thick">
        <color indexed="53"/>
      </top>
      <bottom style="thick">
        <color indexed="53"/>
      </bottom>
      <diagonal/>
    </border>
    <border>
      <left style="medium">
        <color indexed="14"/>
      </left>
      <right style="thin">
        <color indexed="14"/>
      </right>
      <top style="thin">
        <color indexed="14"/>
      </top>
      <bottom style="thin">
        <color indexed="14"/>
      </bottom>
      <diagonal/>
    </border>
    <border>
      <left style="medium">
        <color indexed="14"/>
      </left>
      <right style="thin">
        <color indexed="14"/>
      </right>
      <top style="thin">
        <color indexed="14"/>
      </top>
      <bottom style="medium">
        <color indexed="14"/>
      </bottom>
      <diagonal/>
    </border>
    <border>
      <left style="medium">
        <color indexed="14"/>
      </left>
      <right style="thin">
        <color indexed="14"/>
      </right>
      <top style="medium">
        <color indexed="14"/>
      </top>
      <bottom style="thin">
        <color indexed="14"/>
      </bottom>
      <diagonal/>
    </border>
    <border>
      <left style="thin">
        <color indexed="14"/>
      </left>
      <right style="thin">
        <color indexed="14"/>
      </right>
      <top style="medium">
        <color indexed="14"/>
      </top>
      <bottom style="thin">
        <color indexed="14"/>
      </bottom>
      <diagonal/>
    </border>
  </borders>
  <cellStyleXfs count="1">
    <xf numFmtId="0" fontId="0" fillId="0" borderId="0"/>
  </cellStyleXfs>
  <cellXfs count="81">
    <xf numFmtId="0" fontId="0" fillId="0" borderId="0" xfId="0"/>
    <xf numFmtId="0" fontId="0" fillId="2" borderId="0" xfId="0" applyFill="1" applyBorder="1" applyAlignment="1">
      <alignment vertical="center"/>
    </xf>
    <xf numFmtId="0" fontId="0" fillId="2" borderId="0" xfId="0" applyFill="1" applyBorder="1"/>
    <xf numFmtId="0" fontId="4" fillId="2" borderId="0" xfId="0" applyFont="1" applyFill="1" applyBorder="1" applyAlignment="1">
      <alignment vertical="center"/>
    </xf>
    <xf numFmtId="0" fontId="6" fillId="2" borderId="0" xfId="0" applyFont="1" applyFill="1" applyBorder="1" applyAlignment="1">
      <alignment vertical="center"/>
    </xf>
    <xf numFmtId="0" fontId="5" fillId="2" borderId="0" xfId="0" applyFont="1" applyFill="1" applyBorder="1" applyAlignment="1">
      <alignment vertical="center"/>
    </xf>
    <xf numFmtId="0" fontId="0" fillId="2" borderId="0" xfId="0" applyFill="1" applyBorder="1" applyAlignment="1" applyProtection="1">
      <alignment vertical="center"/>
      <protection hidden="1"/>
    </xf>
    <xf numFmtId="0" fontId="0" fillId="2" borderId="0" xfId="0" applyNumberFormat="1" applyFill="1" applyBorder="1" applyAlignment="1">
      <alignment vertical="center"/>
    </xf>
    <xf numFmtId="0" fontId="2" fillId="2" borderId="0" xfId="0" applyFont="1" applyFill="1" applyBorder="1" applyAlignment="1">
      <alignment vertical="center"/>
    </xf>
    <xf numFmtId="0" fontId="0" fillId="2" borderId="0" xfId="0" applyNumberFormat="1" applyFill="1" applyBorder="1" applyAlignment="1">
      <alignment vertical="center" wrapText="1"/>
    </xf>
    <xf numFmtId="0" fontId="5" fillId="3" borderId="1" xfId="0" applyFont="1" applyFill="1" applyBorder="1" applyAlignment="1" applyProtection="1">
      <alignment vertical="center"/>
      <protection locked="0"/>
    </xf>
    <xf numFmtId="0" fontId="5" fillId="3" borderId="1" xfId="0" applyFont="1" applyFill="1" applyBorder="1" applyAlignment="1" applyProtection="1">
      <alignment horizontal="center" vertical="center"/>
      <protection locked="0"/>
    </xf>
    <xf numFmtId="0" fontId="3" fillId="3" borderId="2" xfId="0" applyFont="1" applyFill="1" applyBorder="1" applyAlignment="1" applyProtection="1">
      <alignment vertical="center"/>
      <protection locked="0"/>
    </xf>
    <xf numFmtId="0" fontId="3" fillId="3" borderId="3" xfId="0" applyFont="1" applyFill="1" applyBorder="1" applyAlignment="1" applyProtection="1">
      <alignment vertical="center"/>
      <protection locked="0"/>
    </xf>
    <xf numFmtId="0" fontId="3" fillId="3" borderId="4" xfId="0" applyFont="1" applyFill="1" applyBorder="1" applyAlignment="1" applyProtection="1">
      <alignment vertical="center"/>
      <protection locked="0"/>
    </xf>
    <xf numFmtId="0" fontId="5" fillId="3" borderId="1" xfId="0" applyNumberFormat="1" applyFont="1" applyFill="1" applyBorder="1" applyAlignment="1" applyProtection="1">
      <alignment vertical="center"/>
      <protection locked="0"/>
    </xf>
    <xf numFmtId="0" fontId="9" fillId="2" borderId="0" xfId="0" applyFont="1" applyFill="1" applyBorder="1" applyAlignment="1">
      <alignment vertical="center"/>
    </xf>
    <xf numFmtId="0" fontId="10" fillId="2" borderId="0" xfId="0" applyFont="1" applyFill="1" applyBorder="1" applyAlignment="1">
      <alignment vertical="center"/>
    </xf>
    <xf numFmtId="0" fontId="11" fillId="2" borderId="0" xfId="0" applyFont="1" applyFill="1" applyBorder="1" applyAlignment="1">
      <alignment vertical="center"/>
    </xf>
    <xf numFmtId="0" fontId="12" fillId="2" borderId="0" xfId="0" applyFont="1" applyFill="1" applyBorder="1" applyAlignment="1">
      <alignment horizontal="right" vertical="center"/>
    </xf>
    <xf numFmtId="0" fontId="13" fillId="2" borderId="0" xfId="0" applyFont="1" applyFill="1" applyBorder="1" applyAlignment="1">
      <alignment vertical="center"/>
    </xf>
    <xf numFmtId="0" fontId="14" fillId="2" borderId="0" xfId="0" applyFont="1" applyFill="1" applyBorder="1" applyAlignment="1">
      <alignment vertical="center"/>
    </xf>
    <xf numFmtId="0" fontId="11" fillId="2" borderId="0" xfId="0" applyFont="1" applyFill="1" applyBorder="1"/>
    <xf numFmtId="0" fontId="15" fillId="2" borderId="0" xfId="0" applyFont="1" applyFill="1" applyBorder="1" applyAlignment="1">
      <alignment vertical="center"/>
    </xf>
    <xf numFmtId="0" fontId="17" fillId="2" borderId="0" xfId="0" applyFont="1" applyFill="1" applyBorder="1" applyAlignment="1">
      <alignment horizontal="center" vertical="center"/>
    </xf>
    <xf numFmtId="0" fontId="18" fillId="2" borderId="5" xfId="0" applyNumberFormat="1" applyFont="1" applyFill="1" applyBorder="1" applyAlignment="1">
      <alignment horizontal="center" vertical="center"/>
    </xf>
    <xf numFmtId="0" fontId="18" fillId="2" borderId="6" xfId="0" applyNumberFormat="1" applyFont="1" applyFill="1" applyBorder="1" applyAlignment="1">
      <alignment horizontal="center" vertical="center"/>
    </xf>
    <xf numFmtId="0" fontId="12" fillId="2" borderId="7" xfId="0" applyFont="1" applyFill="1" applyBorder="1" applyAlignment="1">
      <alignment vertical="center"/>
    </xf>
    <xf numFmtId="0" fontId="12" fillId="2" borderId="8" xfId="0" applyFont="1" applyFill="1" applyBorder="1" applyAlignment="1">
      <alignment vertical="center"/>
    </xf>
    <xf numFmtId="0" fontId="12" fillId="2" borderId="9" xfId="0" applyFont="1" applyFill="1" applyBorder="1" applyAlignment="1">
      <alignment vertical="center"/>
    </xf>
    <xf numFmtId="0" fontId="13" fillId="2" borderId="0" xfId="0" applyNumberFormat="1" applyFont="1" applyFill="1" applyBorder="1" applyAlignment="1">
      <alignment vertical="center"/>
    </xf>
    <xf numFmtId="0" fontId="11" fillId="2" borderId="0" xfId="0" applyNumberFormat="1" applyFont="1" applyFill="1" applyBorder="1" applyAlignment="1">
      <alignment vertical="center"/>
    </xf>
    <xf numFmtId="0" fontId="20" fillId="2" borderId="0" xfId="0" applyFont="1" applyFill="1" applyBorder="1" applyAlignment="1">
      <alignment vertical="center"/>
    </xf>
    <xf numFmtId="0" fontId="21" fillId="2" borderId="0" xfId="0" applyFont="1" applyFill="1" applyBorder="1" applyAlignment="1">
      <alignment vertical="center"/>
    </xf>
    <xf numFmtId="0" fontId="22" fillId="2" borderId="0" xfId="0" applyFont="1"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15" xfId="0" applyFill="1" applyBorder="1" applyAlignment="1">
      <alignment vertical="center"/>
    </xf>
    <xf numFmtId="0" fontId="0" fillId="2" borderId="16" xfId="0" applyFill="1" applyBorder="1" applyAlignment="1">
      <alignment vertical="center"/>
    </xf>
    <xf numFmtId="0" fontId="0" fillId="2" borderId="17" xfId="0" applyFill="1" applyBorder="1" applyAlignment="1">
      <alignment vertical="center"/>
    </xf>
    <xf numFmtId="0" fontId="23" fillId="3" borderId="0" xfId="0" applyFont="1" applyFill="1" applyAlignment="1">
      <alignment horizontal="center" vertical="center"/>
    </xf>
    <xf numFmtId="0" fontId="14" fillId="2" borderId="0" xfId="0" applyFont="1" applyFill="1" applyBorder="1" applyAlignment="1">
      <alignment vertical="center"/>
    </xf>
    <xf numFmtId="0" fontId="12" fillId="2" borderId="0" xfId="0" applyFont="1" applyFill="1" applyBorder="1" applyAlignment="1">
      <alignment horizontal="right" vertical="center"/>
    </xf>
    <xf numFmtId="0" fontId="13" fillId="2" borderId="0" xfId="0" applyFont="1" applyFill="1" applyBorder="1" applyAlignment="1">
      <alignment vertical="center" wrapText="1"/>
    </xf>
    <xf numFmtId="0" fontId="26" fillId="2" borderId="0" xfId="0" applyFont="1" applyFill="1" applyBorder="1" applyAlignment="1">
      <alignment vertical="center"/>
    </xf>
    <xf numFmtId="0" fontId="0" fillId="2" borderId="0" xfId="0" applyFill="1" applyBorder="1" applyAlignment="1" applyProtection="1">
      <alignment vertical="center" shrinkToFit="1"/>
      <protection hidden="1"/>
    </xf>
    <xf numFmtId="0" fontId="0" fillId="2" borderId="0" xfId="0" applyFill="1" applyBorder="1" applyAlignment="1">
      <alignment vertical="center" shrinkToFit="1"/>
    </xf>
    <xf numFmtId="0" fontId="0" fillId="2" borderId="0" xfId="0" applyNumberFormat="1" applyFill="1" applyBorder="1" applyAlignment="1" applyProtection="1">
      <alignment horizontal="center" vertical="center"/>
      <protection hidden="1"/>
    </xf>
    <xf numFmtId="0" fontId="28" fillId="2" borderId="0" xfId="0" applyFont="1" applyFill="1" applyBorder="1" applyAlignment="1" applyProtection="1">
      <alignment vertical="center" wrapText="1"/>
      <protection hidden="1"/>
    </xf>
    <xf numFmtId="0" fontId="5" fillId="3" borderId="1" xfId="0" applyFont="1" applyFill="1" applyBorder="1" applyAlignment="1" applyProtection="1">
      <alignment horizontal="right" vertical="center"/>
      <protection locked="0"/>
    </xf>
    <xf numFmtId="0" fontId="27" fillId="2" borderId="0" xfId="0" applyFont="1" applyFill="1" applyBorder="1" applyAlignment="1">
      <alignment vertical="center"/>
    </xf>
    <xf numFmtId="0" fontId="13" fillId="2" borderId="0" xfId="0" applyFont="1" applyFill="1" applyBorder="1" applyAlignment="1">
      <alignment vertical="center"/>
    </xf>
    <xf numFmtId="0" fontId="7" fillId="3" borderId="21" xfId="0" applyFont="1" applyFill="1" applyBorder="1" applyAlignment="1" applyProtection="1">
      <alignment horizontal="center" vertical="center"/>
      <protection hidden="1"/>
    </xf>
    <xf numFmtId="0" fontId="7" fillId="3" borderId="22" xfId="0" applyFont="1" applyFill="1" applyBorder="1" applyAlignment="1" applyProtection="1">
      <alignment horizontal="center" vertical="center"/>
      <protection hidden="1"/>
    </xf>
    <xf numFmtId="0" fontId="7" fillId="3" borderId="23" xfId="0" applyFont="1" applyFill="1" applyBorder="1" applyAlignment="1" applyProtection="1">
      <alignment horizontal="center" vertical="center"/>
      <protection hidden="1"/>
    </xf>
    <xf numFmtId="0" fontId="19" fillId="2" borderId="0" xfId="0" applyFont="1" applyFill="1" applyBorder="1" applyAlignment="1">
      <alignment vertical="center" wrapText="1"/>
    </xf>
    <xf numFmtId="0" fontId="19" fillId="2" borderId="0" xfId="0" applyFont="1" applyFill="1" applyBorder="1" applyAlignment="1">
      <alignment wrapText="1"/>
    </xf>
    <xf numFmtId="0" fontId="19" fillId="2" borderId="0" xfId="0" applyNumberFormat="1" applyFont="1" applyFill="1" applyBorder="1" applyAlignment="1">
      <alignment vertical="center" wrapText="1"/>
    </xf>
    <xf numFmtId="0" fontId="13" fillId="2" borderId="0" xfId="0" applyFont="1" applyFill="1" applyBorder="1" applyAlignment="1">
      <alignment vertical="center" wrapText="1"/>
    </xf>
    <xf numFmtId="0" fontId="12" fillId="2" borderId="5" xfId="0" applyNumberFormat="1" applyFont="1" applyFill="1" applyBorder="1" applyAlignment="1">
      <alignment horizontal="center" vertical="center"/>
    </xf>
    <xf numFmtId="0" fontId="12" fillId="2" borderId="6" xfId="0" applyNumberFormat="1" applyFont="1" applyFill="1" applyBorder="1" applyAlignment="1">
      <alignment horizontal="center" vertical="center"/>
    </xf>
    <xf numFmtId="0" fontId="12" fillId="2" borderId="24" xfId="0" applyNumberFormat="1" applyFont="1" applyFill="1" applyBorder="1" applyAlignment="1">
      <alignment vertical="center" wrapText="1"/>
    </xf>
    <xf numFmtId="0" fontId="12" fillId="2" borderId="25" xfId="0" applyNumberFormat="1" applyFont="1" applyFill="1" applyBorder="1" applyAlignment="1">
      <alignment vertical="center" wrapText="1"/>
    </xf>
    <xf numFmtId="0" fontId="12" fillId="2" borderId="26" xfId="0" applyFont="1" applyFill="1" applyBorder="1" applyAlignment="1">
      <alignment vertical="center"/>
    </xf>
    <xf numFmtId="0" fontId="12" fillId="2" borderId="27" xfId="0" applyFont="1" applyFill="1" applyBorder="1" applyAlignment="1">
      <alignment vertical="center"/>
    </xf>
    <xf numFmtId="0" fontId="12" fillId="2" borderId="24" xfId="0" applyNumberFormat="1" applyFont="1" applyFill="1" applyBorder="1" applyAlignment="1">
      <alignment vertical="center"/>
    </xf>
    <xf numFmtId="0" fontId="12" fillId="2" borderId="5" xfId="0" applyNumberFormat="1" applyFont="1" applyFill="1" applyBorder="1" applyAlignment="1">
      <alignment vertical="center"/>
    </xf>
    <xf numFmtId="0" fontId="0" fillId="0" borderId="0" xfId="0" applyAlignment="1">
      <alignment vertical="center"/>
    </xf>
    <xf numFmtId="0" fontId="13" fillId="2" borderId="0" xfId="0" applyFont="1" applyFill="1" applyBorder="1" applyAlignment="1">
      <alignment vertical="center"/>
    </xf>
    <xf numFmtId="0" fontId="14" fillId="2" borderId="0" xfId="0" applyFont="1" applyFill="1" applyBorder="1" applyAlignment="1">
      <alignment vertical="center"/>
    </xf>
    <xf numFmtId="0" fontId="16" fillId="2" borderId="0" xfId="0" applyFont="1" applyFill="1" applyBorder="1" applyAlignment="1">
      <alignment vertical="center"/>
    </xf>
    <xf numFmtId="0" fontId="19" fillId="2" borderId="0" xfId="0" applyFont="1" applyFill="1" applyBorder="1" applyAlignment="1">
      <alignment vertical="top" wrapText="1"/>
    </xf>
    <xf numFmtId="0" fontId="0" fillId="0" borderId="0" xfId="0" applyAlignment="1">
      <alignment vertical="top" wrapText="1"/>
    </xf>
    <xf numFmtId="0" fontId="12" fillId="2" borderId="0" xfId="0" applyFont="1" applyFill="1" applyBorder="1" applyAlignment="1">
      <alignment horizontal="right" vertical="center"/>
    </xf>
    <xf numFmtId="0" fontId="5" fillId="3" borderId="18" xfId="0" applyFont="1" applyFill="1" applyBorder="1" applyAlignment="1" applyProtection="1">
      <alignment vertical="center" wrapText="1"/>
      <protection hidden="1"/>
    </xf>
    <xf numFmtId="0" fontId="5" fillId="3" borderId="19" xfId="0" applyFont="1" applyFill="1" applyBorder="1" applyAlignment="1" applyProtection="1">
      <alignment vertical="center" wrapText="1"/>
      <protection hidden="1"/>
    </xf>
    <xf numFmtId="0" fontId="5" fillId="3" borderId="20" xfId="0" applyFont="1" applyFill="1" applyBorder="1" applyAlignment="1" applyProtection="1">
      <alignment vertical="center" wrapText="1"/>
      <protection hidden="1"/>
    </xf>
    <xf numFmtId="0" fontId="0" fillId="0" borderId="0" xfId="0" applyAlignment="1">
      <alignment horizontal="right" vertical="center"/>
    </xf>
  </cellXfs>
  <cellStyles count="1">
    <cellStyle name="標準" xfId="0" builtinId="0"/>
  </cellStyles>
  <dxfs count="1">
    <dxf>
      <font>
        <condense val="0"/>
        <extend val="0"/>
        <color indexed="4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485775</xdr:colOff>
      <xdr:row>87</xdr:row>
      <xdr:rowOff>0</xdr:rowOff>
    </xdr:from>
    <xdr:to>
      <xdr:col>13</xdr:col>
      <xdr:colOff>9525</xdr:colOff>
      <xdr:row>91</xdr:row>
      <xdr:rowOff>342900</xdr:rowOff>
    </xdr:to>
    <xdr:sp macro="" textlink="">
      <xdr:nvSpPr>
        <xdr:cNvPr id="1143" name="AutoShape 9"/>
        <xdr:cNvSpPr>
          <a:spLocks/>
        </xdr:cNvSpPr>
      </xdr:nvSpPr>
      <xdr:spPr bwMode="auto">
        <a:xfrm>
          <a:off x="8763000" y="24803100"/>
          <a:ext cx="209550" cy="1495425"/>
        </a:xfrm>
        <a:prstGeom prst="rightBrace">
          <a:avLst>
            <a:gd name="adj1" fmla="val 5947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466725</xdr:colOff>
      <xdr:row>10</xdr:row>
      <xdr:rowOff>9525</xdr:rowOff>
    </xdr:from>
    <xdr:to>
      <xdr:col>12</xdr:col>
      <xdr:colOff>638175</xdr:colOff>
      <xdr:row>37</xdr:row>
      <xdr:rowOff>171451</xdr:rowOff>
    </xdr:to>
    <xdr:sp macro="" textlink="">
      <xdr:nvSpPr>
        <xdr:cNvPr id="1144" name="AutoShape 10"/>
        <xdr:cNvSpPr>
          <a:spLocks/>
        </xdr:cNvSpPr>
      </xdr:nvSpPr>
      <xdr:spPr bwMode="auto">
        <a:xfrm>
          <a:off x="8391525" y="2733675"/>
          <a:ext cx="171450" cy="10334626"/>
        </a:xfrm>
        <a:prstGeom prst="rightBrace">
          <a:avLst>
            <a:gd name="adj1" fmla="val 22878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57150</xdr:colOff>
      <xdr:row>12</xdr:row>
      <xdr:rowOff>142875</xdr:rowOff>
    </xdr:from>
    <xdr:to>
      <xdr:col>7</xdr:col>
      <xdr:colOff>133350</xdr:colOff>
      <xdr:row>13</xdr:row>
      <xdr:rowOff>257175</xdr:rowOff>
    </xdr:to>
    <xdr:sp macro="" textlink="">
      <xdr:nvSpPr>
        <xdr:cNvPr id="1145" name="AutoShape 14"/>
        <xdr:cNvSpPr>
          <a:spLocks/>
        </xdr:cNvSpPr>
      </xdr:nvSpPr>
      <xdr:spPr bwMode="auto">
        <a:xfrm>
          <a:off x="4114800" y="3629025"/>
          <a:ext cx="76200" cy="495300"/>
        </a:xfrm>
        <a:prstGeom prst="leftBracket">
          <a:avLst>
            <a:gd name="adj" fmla="val 5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57150</xdr:colOff>
      <xdr:row>18</xdr:row>
      <xdr:rowOff>142875</xdr:rowOff>
    </xdr:from>
    <xdr:to>
      <xdr:col>7</xdr:col>
      <xdr:colOff>133350</xdr:colOff>
      <xdr:row>19</xdr:row>
      <xdr:rowOff>257175</xdr:rowOff>
    </xdr:to>
    <xdr:sp macro="" textlink="">
      <xdr:nvSpPr>
        <xdr:cNvPr id="1146" name="AutoShape 15"/>
        <xdr:cNvSpPr>
          <a:spLocks/>
        </xdr:cNvSpPr>
      </xdr:nvSpPr>
      <xdr:spPr bwMode="auto">
        <a:xfrm>
          <a:off x="4114800" y="5695950"/>
          <a:ext cx="76200" cy="495300"/>
        </a:xfrm>
        <a:prstGeom prst="leftBracket">
          <a:avLst>
            <a:gd name="adj" fmla="val 5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57150</xdr:colOff>
      <xdr:row>24</xdr:row>
      <xdr:rowOff>142875</xdr:rowOff>
    </xdr:from>
    <xdr:to>
      <xdr:col>7</xdr:col>
      <xdr:colOff>133350</xdr:colOff>
      <xdr:row>25</xdr:row>
      <xdr:rowOff>257175</xdr:rowOff>
    </xdr:to>
    <xdr:sp macro="" textlink="">
      <xdr:nvSpPr>
        <xdr:cNvPr id="1147" name="AutoShape 16"/>
        <xdr:cNvSpPr>
          <a:spLocks/>
        </xdr:cNvSpPr>
      </xdr:nvSpPr>
      <xdr:spPr bwMode="auto">
        <a:xfrm>
          <a:off x="4114800" y="7877175"/>
          <a:ext cx="76200" cy="495300"/>
        </a:xfrm>
        <a:prstGeom prst="leftBracket">
          <a:avLst>
            <a:gd name="adj" fmla="val 5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419099</xdr:colOff>
      <xdr:row>34</xdr:row>
      <xdr:rowOff>123824</xdr:rowOff>
    </xdr:from>
    <xdr:to>
      <xdr:col>6</xdr:col>
      <xdr:colOff>38099</xdr:colOff>
      <xdr:row>36</xdr:row>
      <xdr:rowOff>247649</xdr:rowOff>
    </xdr:to>
    <xdr:sp macro="" textlink="">
      <xdr:nvSpPr>
        <xdr:cNvPr id="8" name="AutoShape 15"/>
        <xdr:cNvSpPr>
          <a:spLocks/>
        </xdr:cNvSpPr>
      </xdr:nvSpPr>
      <xdr:spPr bwMode="auto">
        <a:xfrm>
          <a:off x="3047999" y="11496674"/>
          <a:ext cx="85725" cy="885825"/>
        </a:xfrm>
        <a:prstGeom prst="leftBracket">
          <a:avLst>
            <a:gd name="adj" fmla="val 5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2:AJ105"/>
  <sheetViews>
    <sheetView tabSelected="1" showOutlineSymbols="0" zoomScaleNormal="100" workbookViewId="0">
      <selection activeCell="G8" sqref="G8"/>
    </sheetView>
  </sheetViews>
  <sheetFormatPr defaultRowHeight="13.5" x14ac:dyDescent="0.15"/>
  <cols>
    <col min="1" max="1" width="1.625" style="1" customWidth="1"/>
    <col min="2" max="2" width="3.375" style="1" customWidth="1"/>
    <col min="3" max="3" width="6.375" style="1" customWidth="1"/>
    <col min="4" max="4" width="7.125" style="1" customWidth="1"/>
    <col min="5" max="5" width="16" style="1" customWidth="1"/>
    <col min="6" max="6" width="6.125" style="1" customWidth="1"/>
    <col min="7" max="7" width="12.375" style="1" customWidth="1"/>
    <col min="8" max="8" width="12.125" style="1" customWidth="1"/>
    <col min="9" max="9" width="14.375" style="1" customWidth="1"/>
    <col min="10" max="10" width="10.625" style="1" customWidth="1"/>
    <col min="11" max="11" width="4.625" style="1" customWidth="1"/>
    <col min="12" max="12" width="13.375" style="1" customWidth="1"/>
    <col min="13" max="16" width="9" style="1"/>
    <col min="17" max="17" width="9.25" style="1" customWidth="1"/>
    <col min="18" max="24" width="10.25" style="1" customWidth="1"/>
    <col min="25" max="25" width="10.25" style="2" customWidth="1"/>
    <col min="26" max="27" width="10.25" style="1" customWidth="1"/>
    <col min="28" max="36" width="10.25" style="1" hidden="1" customWidth="1"/>
    <col min="37" max="40" width="10.25" style="1" customWidth="1"/>
    <col min="41" max="16384" width="9" style="1"/>
  </cols>
  <sheetData>
    <row r="2" spans="2:36" ht="28.5" x14ac:dyDescent="0.15">
      <c r="B2" s="33" t="s">
        <v>93</v>
      </c>
      <c r="C2" s="34"/>
      <c r="D2" s="34"/>
      <c r="E2" s="34"/>
      <c r="F2" s="34"/>
      <c r="G2" s="34"/>
      <c r="H2" s="34"/>
      <c r="I2" s="34"/>
    </row>
    <row r="3" spans="2:36" ht="12" customHeight="1" x14ac:dyDescent="0.15">
      <c r="B3" s="3"/>
    </row>
    <row r="4" spans="2:36" ht="19.5" customHeight="1" x14ac:dyDescent="0.15">
      <c r="B4" s="3"/>
      <c r="D4" s="32" t="s">
        <v>94</v>
      </c>
    </row>
    <row r="5" spans="2:36" ht="19.5" customHeight="1" x14ac:dyDescent="0.15">
      <c r="D5" s="32" t="s">
        <v>49</v>
      </c>
    </row>
    <row r="6" spans="2:36" ht="19.5" customHeight="1" x14ac:dyDescent="0.15">
      <c r="D6" s="32" t="s">
        <v>46</v>
      </c>
    </row>
    <row r="7" spans="2:36" ht="30" customHeight="1" x14ac:dyDescent="0.15"/>
    <row r="8" spans="2:36" ht="30" customHeight="1" x14ac:dyDescent="0.15">
      <c r="C8" s="16" t="s">
        <v>101</v>
      </c>
      <c r="Y8" s="1"/>
      <c r="AB8" s="6"/>
      <c r="AC8" s="6"/>
    </row>
    <row r="9" spans="2:36" ht="21" customHeight="1" x14ac:dyDescent="0.15">
      <c r="C9" s="4"/>
      <c r="Y9" s="1"/>
      <c r="AB9" s="6"/>
      <c r="AC9" s="6"/>
    </row>
    <row r="10" spans="2:36" ht="21" customHeight="1" thickBot="1" x14ac:dyDescent="0.2">
      <c r="D10" s="17" t="s">
        <v>34</v>
      </c>
      <c r="E10" s="18"/>
      <c r="F10" s="18"/>
      <c r="G10" s="18"/>
      <c r="H10" s="18"/>
      <c r="I10" s="18"/>
      <c r="Y10" s="1"/>
      <c r="AB10" s="6"/>
      <c r="AC10" s="6"/>
      <c r="AG10" s="43" t="s">
        <v>52</v>
      </c>
      <c r="AH10" s="43" t="s">
        <v>53</v>
      </c>
      <c r="AI10" s="43" t="s">
        <v>54</v>
      </c>
      <c r="AJ10" s="43" t="s">
        <v>55</v>
      </c>
    </row>
    <row r="11" spans="2:36" ht="30" customHeight="1" thickBot="1" x14ac:dyDescent="0.2">
      <c r="D11" s="19" t="s">
        <v>41</v>
      </c>
      <c r="E11" s="20" t="s">
        <v>4</v>
      </c>
      <c r="F11" s="44" t="s">
        <v>42</v>
      </c>
      <c r="G11" s="21"/>
      <c r="H11" s="18"/>
      <c r="I11" s="18"/>
      <c r="L11" s="10"/>
      <c r="M11" s="20" t="s">
        <v>36</v>
      </c>
      <c r="Y11" s="1"/>
      <c r="AB11" s="6" t="s">
        <v>51</v>
      </c>
      <c r="AC11" s="6">
        <f>IF(SUM(L11:L12)&gt;=SUM(L17:L18),AG11,AJ11)</f>
        <v>0</v>
      </c>
      <c r="AG11" s="1">
        <f>IF(SUM(L11:L12)&gt;781,SUM(L11:L12)-408,
IF(SUM(L11:L12)&gt;400,ROUND(SUM(L11:L12)*0.7-174,0),
IF(SUM(L11:L12)&gt;=268,ROUND(SUM(L11:L12)*0.8-214,0),0)))</f>
        <v>0</v>
      </c>
      <c r="AH11" s="1">
        <f>IF(SUM(L11:L12)&gt;1500,ROUND(SUM(L11:L12)-245,0),
IF(SUM(L11:L12)&gt;1000,ROUND(SUM(L11:L12)*0.95-170,0),
IF(SUM(L11:L12)&gt;660,ROUND(SUM(L11:L12)*0.9-120,0),
IF(SUM(L11:L12)&gt;360,ROUND(SUM(L11:L12)*0.8-54,0),
IF(SUM(L11:L12)&gt;180,ROUND(SUM(L11:L12)*0.7-18,0),
IF(SUM(L11:L12)&gt;65,ROUND(SUM(L11:L12)*0.6,0),
0))))))</f>
        <v>0</v>
      </c>
      <c r="AI11" s="1">
        <f>IF(SUM(L11:L12)&gt;1500,245,
IF(SUM(L11:L12)&gt;1000,ROUND(SUM(L11:L12)*0.05+170,0),
IF(SUM(L11:L12)&gt;660,ROUND(SUM(L11:L12)*0.1+120,0),
IF(SUM(L11:L12)&gt;360,ROUND(SUM(L11:L12)*0.2+54,0),
IF(SUM(L11:L12)&gt;180,ROUND(SUM(L11:L12)*0.3+18,0),
IF(SUM(L11:L12)&gt;65,ROUND(SUM(L11:L12)*0.4,0),
SUM(L11:L12)))))))</f>
        <v>0</v>
      </c>
      <c r="AJ11" s="1">
        <f>IF(AND(SUM(L11:L12)&gt;65,SUM(L11:L12)&lt;=180,AI11&lt;65),SUM(L11:L12)-65,AH11)</f>
        <v>0</v>
      </c>
    </row>
    <row r="12" spans="2:36" ht="30" customHeight="1" thickBot="1" x14ac:dyDescent="0.2">
      <c r="D12" s="19" t="s">
        <v>41</v>
      </c>
      <c r="E12" s="20" t="s">
        <v>5</v>
      </c>
      <c r="F12" s="44" t="s">
        <v>43</v>
      </c>
      <c r="G12" s="21"/>
      <c r="H12" s="18"/>
      <c r="I12" s="22"/>
      <c r="L12" s="10"/>
      <c r="M12" s="20" t="s">
        <v>36</v>
      </c>
      <c r="Y12" s="1"/>
      <c r="AB12" s="6"/>
      <c r="AC12" s="6"/>
    </row>
    <row r="13" spans="2:36" ht="30" customHeight="1" thickBot="1" x14ac:dyDescent="0.2">
      <c r="D13" s="76" t="s">
        <v>41</v>
      </c>
      <c r="E13" s="61" t="s">
        <v>38</v>
      </c>
      <c r="F13" s="72" t="s">
        <v>44</v>
      </c>
      <c r="G13" s="70"/>
      <c r="H13" s="23" t="s">
        <v>39</v>
      </c>
      <c r="I13" s="22"/>
      <c r="L13" s="10"/>
      <c r="M13" s="20" t="s">
        <v>36</v>
      </c>
      <c r="Y13" s="1"/>
      <c r="AB13" s="6"/>
      <c r="AC13" s="6"/>
    </row>
    <row r="14" spans="2:36" ht="30" customHeight="1" thickBot="1" x14ac:dyDescent="0.2">
      <c r="D14" s="76"/>
      <c r="E14" s="61"/>
      <c r="F14" s="73"/>
      <c r="G14" s="70"/>
      <c r="H14" s="23" t="s">
        <v>40</v>
      </c>
      <c r="I14" s="18"/>
      <c r="L14" s="10"/>
      <c r="M14" s="20" t="s">
        <v>36</v>
      </c>
      <c r="Y14" s="1"/>
      <c r="AB14" s="6" t="s">
        <v>30</v>
      </c>
      <c r="AC14" s="6">
        <f>IF(L14&lt;0,0,L14)</f>
        <v>0</v>
      </c>
    </row>
    <row r="15" spans="2:36" ht="21.95" customHeight="1" x14ac:dyDescent="0.15">
      <c r="M15" s="18"/>
      <c r="AB15" s="6"/>
      <c r="AC15" s="6"/>
    </row>
    <row r="16" spans="2:36" ht="21" customHeight="1" thickBot="1" x14ac:dyDescent="0.2">
      <c r="D16" s="17" t="s">
        <v>35</v>
      </c>
      <c r="E16" s="18"/>
      <c r="F16" s="18"/>
      <c r="G16" s="18"/>
      <c r="H16" s="18"/>
      <c r="I16" s="22"/>
      <c r="M16" s="18"/>
      <c r="Y16" s="1"/>
      <c r="AB16" s="6"/>
      <c r="AC16" s="6"/>
    </row>
    <row r="17" spans="4:36" ht="30" customHeight="1" thickBot="1" x14ac:dyDescent="0.2">
      <c r="D17" s="19" t="s">
        <v>41</v>
      </c>
      <c r="E17" s="20" t="s">
        <v>4</v>
      </c>
      <c r="F17" s="44" t="s">
        <v>42</v>
      </c>
      <c r="G17" s="21"/>
      <c r="H17" s="18"/>
      <c r="I17" s="18"/>
      <c r="L17" s="10"/>
      <c r="M17" s="20" t="s">
        <v>36</v>
      </c>
      <c r="Y17" s="1"/>
      <c r="AB17" s="6" t="s">
        <v>51</v>
      </c>
      <c r="AC17" s="6">
        <f>IF(SUM(L11:L12)&lt;SUM(L17:L18),AG17,AJ17)</f>
        <v>0</v>
      </c>
      <c r="AG17" s="1">
        <f>IF(SUM(L17:L18)&gt;781,SUM(L17:L18)-408,
IF(SUM(L17:L18)&gt;400,ROUND(SUM(L17:L18)*0.7-174,0),
IF(SUM(L17:L18)&gt;=268,ROUND(SUM(L17:L18)*0.8-214,0),0)))</f>
        <v>0</v>
      </c>
      <c r="AH17" s="1">
        <f>IF(SUM(L17:L18)&gt;1500,ROUND(SUM(L17:L18)-245,0),
IF(SUM(L17:L18)&gt;1000,ROUND(SUM(L17:L18)*0.95-170,0),
IF(SUM(L17:L18)&gt;660,ROUND(SUM(L17:L18)*0.9-120,0),
IF(SUM(L17:L18)&gt;360,ROUND(SUM(L17:L18)*0.8-54,0),
IF(SUM(L17:L18)&gt;180,ROUND(SUM(L17:L18)*0.7-18,0),
IF(SUM(L17:L18)&gt;65,ROUND(SUM(L17:L18)*0.6,0),
0))))))</f>
        <v>0</v>
      </c>
      <c r="AI17" s="1">
        <f>IF(SUM(L17:L18)&gt;1500,245,
IF(SUM(L17:L18)&gt;1000,ROUND(SUM(L17:L18)*0.05+170,0),
IF(SUM(L17:L18)&gt;660,ROUND(SUM(L17:L18)*0.1+120,0),
IF(SUM(L17:L18)&gt;360,ROUND(SUM(L17:L18)*0.2+54,0),
IF(SUM(L17:L18)&gt;180,ROUND(SUM(L17:L18)*0.3+18,0),
IF(SUM(L17:L18)&gt;65,ROUND(SUM(L17:L18)*0.4,0),
SUM(L17:L18)))))))</f>
        <v>0</v>
      </c>
      <c r="AJ17" s="1">
        <f>IF(AND(SUM(L17:L18)&gt;65,SUM(L17:L18)&lt;=180,AI17&lt;65),SUM(L17:L18)-65,AH17)</f>
        <v>0</v>
      </c>
    </row>
    <row r="18" spans="4:36" ht="30" customHeight="1" thickBot="1" x14ac:dyDescent="0.2">
      <c r="D18" s="19" t="s">
        <v>41</v>
      </c>
      <c r="E18" s="20" t="s">
        <v>5</v>
      </c>
      <c r="F18" s="44" t="s">
        <v>43</v>
      </c>
      <c r="G18" s="21"/>
      <c r="H18" s="18"/>
      <c r="I18" s="22"/>
      <c r="L18" s="10"/>
      <c r="M18" s="20" t="s">
        <v>36</v>
      </c>
      <c r="Y18" s="1"/>
      <c r="AB18" s="6"/>
      <c r="AC18" s="6"/>
    </row>
    <row r="19" spans="4:36" ht="30" customHeight="1" thickBot="1" x14ac:dyDescent="0.2">
      <c r="D19" s="76" t="s">
        <v>41</v>
      </c>
      <c r="E19" s="61" t="s">
        <v>38</v>
      </c>
      <c r="F19" s="72" t="s">
        <v>44</v>
      </c>
      <c r="G19" s="70"/>
      <c r="H19" s="23" t="s">
        <v>39</v>
      </c>
      <c r="I19" s="22"/>
      <c r="L19" s="10"/>
      <c r="M19" s="20" t="s">
        <v>36</v>
      </c>
      <c r="Y19" s="1"/>
      <c r="AB19" s="6"/>
      <c r="AC19" s="6"/>
    </row>
    <row r="20" spans="4:36" ht="30" customHeight="1" thickBot="1" x14ac:dyDescent="0.2">
      <c r="D20" s="76"/>
      <c r="E20" s="61"/>
      <c r="F20" s="73"/>
      <c r="G20" s="70"/>
      <c r="H20" s="23" t="s">
        <v>40</v>
      </c>
      <c r="I20" s="18"/>
      <c r="L20" s="10"/>
      <c r="M20" s="20" t="s">
        <v>36</v>
      </c>
      <c r="Y20" s="1"/>
      <c r="AB20" s="6" t="s">
        <v>30</v>
      </c>
      <c r="AC20" s="6">
        <f>IF(L20&lt;0,0,L20)</f>
        <v>0</v>
      </c>
    </row>
    <row r="21" spans="4:36" ht="21.95" customHeight="1" x14ac:dyDescent="0.15">
      <c r="M21" s="18"/>
      <c r="AB21" s="6"/>
      <c r="AC21" s="6"/>
    </row>
    <row r="22" spans="4:36" ht="30" customHeight="1" thickBot="1" x14ac:dyDescent="0.2">
      <c r="D22" s="61" t="s">
        <v>37</v>
      </c>
      <c r="E22" s="61"/>
      <c r="F22" s="61"/>
      <c r="G22" s="61"/>
      <c r="H22" s="61"/>
      <c r="I22" s="61"/>
      <c r="J22" s="61"/>
      <c r="M22" s="18"/>
      <c r="AB22" s="6"/>
      <c r="AC22" s="6"/>
    </row>
    <row r="23" spans="4:36" ht="30" customHeight="1" thickBot="1" x14ac:dyDescent="0.2">
      <c r="D23" s="19" t="s">
        <v>41</v>
      </c>
      <c r="E23" s="20" t="s">
        <v>4</v>
      </c>
      <c r="F23" s="44" t="s">
        <v>42</v>
      </c>
      <c r="G23" s="21"/>
      <c r="H23" s="18"/>
      <c r="I23" s="18"/>
      <c r="J23" s="18"/>
      <c r="L23" s="10"/>
      <c r="M23" s="20" t="s">
        <v>36</v>
      </c>
      <c r="N23" s="58"/>
      <c r="O23" s="58"/>
      <c r="P23" s="58"/>
      <c r="Q23" s="58"/>
      <c r="Y23" s="1"/>
      <c r="AB23" s="6" t="s">
        <v>51</v>
      </c>
      <c r="AC23" s="6">
        <f>IF(SUM(L23,L24)&gt;781,SUM(L23,L24)-432,IF(SUM(L23,L24)&gt;400,ROUND(SUM(L23,L24)*0.7-198,0),IF(SUM(L23,L24)&gt;=298,ROUND(SUM(L23,L24)*0.8-238,0),0)))</f>
        <v>0</v>
      </c>
    </row>
    <row r="24" spans="4:36" ht="30" customHeight="1" thickBot="1" x14ac:dyDescent="0.2">
      <c r="D24" s="19" t="s">
        <v>41</v>
      </c>
      <c r="E24" s="20" t="s">
        <v>5</v>
      </c>
      <c r="F24" s="44" t="s">
        <v>43</v>
      </c>
      <c r="G24" s="21"/>
      <c r="H24" s="18"/>
      <c r="I24" s="22"/>
      <c r="J24" s="18"/>
      <c r="L24" s="10"/>
      <c r="M24" s="20" t="s">
        <v>36</v>
      </c>
      <c r="N24" s="59" t="s">
        <v>90</v>
      </c>
      <c r="O24" s="59"/>
      <c r="P24" s="59"/>
      <c r="Q24" s="59"/>
      <c r="Y24" s="1"/>
      <c r="AB24" s="6"/>
      <c r="AC24" s="6"/>
    </row>
    <row r="25" spans="4:36" ht="30" customHeight="1" thickBot="1" x14ac:dyDescent="0.2">
      <c r="D25" s="76" t="s">
        <v>41</v>
      </c>
      <c r="E25" s="61" t="s">
        <v>38</v>
      </c>
      <c r="F25" s="72" t="s">
        <v>44</v>
      </c>
      <c r="G25" s="70"/>
      <c r="H25" s="23" t="s">
        <v>39</v>
      </c>
      <c r="I25" s="22"/>
      <c r="J25" s="18"/>
      <c r="L25" s="10"/>
      <c r="M25" s="20" t="s">
        <v>36</v>
      </c>
      <c r="N25" s="74" t="s">
        <v>89</v>
      </c>
      <c r="O25" s="75"/>
      <c r="P25" s="75"/>
      <c r="Q25" s="75"/>
      <c r="Y25" s="1"/>
      <c r="AB25" s="6"/>
      <c r="AC25" s="6"/>
    </row>
    <row r="26" spans="4:36" ht="30" customHeight="1" thickBot="1" x14ac:dyDescent="0.2">
      <c r="D26" s="76"/>
      <c r="E26" s="61"/>
      <c r="F26" s="73"/>
      <c r="G26" s="70"/>
      <c r="H26" s="23" t="s">
        <v>40</v>
      </c>
      <c r="I26" s="18"/>
      <c r="J26" s="18"/>
      <c r="L26" s="10"/>
      <c r="M26" s="20" t="s">
        <v>36</v>
      </c>
      <c r="Y26" s="1"/>
      <c r="AB26" s="6" t="s">
        <v>30</v>
      </c>
      <c r="AC26" s="6">
        <f>IF(L26&lt;0,0,L26)</f>
        <v>0</v>
      </c>
    </row>
    <row r="27" spans="4:36" ht="30" customHeight="1" x14ac:dyDescent="0.15">
      <c r="AB27" s="6"/>
      <c r="AC27" s="6"/>
    </row>
    <row r="28" spans="4:36" ht="30" customHeight="1" x14ac:dyDescent="0.15">
      <c r="D28" s="61" t="s">
        <v>100</v>
      </c>
      <c r="E28" s="61"/>
      <c r="F28" s="61"/>
      <c r="G28" s="61"/>
      <c r="H28" s="61"/>
      <c r="I28" s="61"/>
      <c r="J28" s="61"/>
      <c r="M28" s="18"/>
      <c r="AB28" s="6"/>
      <c r="AC28" s="6"/>
    </row>
    <row r="29" spans="4:36" ht="23.25" customHeight="1" thickBot="1" x14ac:dyDescent="0.2">
      <c r="D29" s="71" t="s">
        <v>57</v>
      </c>
      <c r="E29" s="70"/>
      <c r="F29" s="46"/>
      <c r="G29" s="46"/>
      <c r="H29" s="46"/>
      <c r="I29" s="46"/>
      <c r="J29" s="46"/>
      <c r="M29" s="18"/>
      <c r="AB29" s="6"/>
      <c r="AC29" s="6"/>
    </row>
    <row r="30" spans="4:36" ht="30" customHeight="1" thickBot="1" x14ac:dyDescent="0.2">
      <c r="D30" s="45" t="s">
        <v>41</v>
      </c>
      <c r="E30" s="20" t="s">
        <v>58</v>
      </c>
      <c r="F30" s="20"/>
      <c r="G30" s="23" t="s">
        <v>84</v>
      </c>
      <c r="H30" s="18"/>
      <c r="I30" s="18"/>
      <c r="J30" s="18"/>
      <c r="L30" s="10"/>
      <c r="M30" s="20" t="s">
        <v>36</v>
      </c>
      <c r="Y30" s="1"/>
      <c r="AB30" s="6" t="s">
        <v>75</v>
      </c>
      <c r="AC30" s="6">
        <f>IF(L30&lt;0,0,L30)</f>
        <v>0</v>
      </c>
    </row>
    <row r="31" spans="4:36" ht="30" customHeight="1" thickBot="1" x14ac:dyDescent="0.2">
      <c r="D31" s="45" t="s">
        <v>41</v>
      </c>
      <c r="E31" s="20" t="s">
        <v>59</v>
      </c>
      <c r="F31" s="20"/>
      <c r="G31" s="23" t="s">
        <v>85</v>
      </c>
      <c r="H31" s="18"/>
      <c r="I31" s="22"/>
      <c r="J31" s="18"/>
      <c r="L31" s="10"/>
      <c r="M31" s="20" t="s">
        <v>36</v>
      </c>
      <c r="Y31" s="1"/>
      <c r="AB31" s="6" t="s">
        <v>59</v>
      </c>
      <c r="AC31" s="6">
        <f>IF(L31&lt;0,0,L31)</f>
        <v>0</v>
      </c>
    </row>
    <row r="32" spans="4:36" ht="30" customHeight="1" thickBot="1" x14ac:dyDescent="0.2">
      <c r="D32" s="45" t="s">
        <v>41</v>
      </c>
      <c r="E32" s="20" t="s">
        <v>60</v>
      </c>
      <c r="F32" s="46"/>
      <c r="G32" s="23" t="s">
        <v>86</v>
      </c>
      <c r="H32" s="23"/>
      <c r="I32" s="22"/>
      <c r="J32" s="18"/>
      <c r="L32" s="10"/>
      <c r="M32" s="20" t="s">
        <v>36</v>
      </c>
      <c r="Y32" s="1"/>
      <c r="AB32" s="6" t="s">
        <v>76</v>
      </c>
      <c r="AC32" s="6">
        <f>IF(L32&lt;0,0,L32)</f>
        <v>0</v>
      </c>
    </row>
    <row r="33" spans="3:35" ht="30" customHeight="1" thickBot="1" x14ac:dyDescent="0.2">
      <c r="D33" s="45" t="s">
        <v>41</v>
      </c>
      <c r="E33" s="20" t="s">
        <v>61</v>
      </c>
      <c r="F33" s="46"/>
      <c r="G33" s="23" t="s">
        <v>87</v>
      </c>
      <c r="H33" s="23"/>
      <c r="I33" s="18"/>
      <c r="J33" s="18"/>
      <c r="L33" s="10"/>
      <c r="M33" s="20" t="s">
        <v>36</v>
      </c>
      <c r="Y33" s="1"/>
      <c r="AB33" s="6" t="s">
        <v>61</v>
      </c>
      <c r="AC33" s="6">
        <f>IF(L33&lt;0,0,L33)</f>
        <v>0</v>
      </c>
    </row>
    <row r="34" spans="3:35" ht="23.25" customHeight="1" thickBot="1" x14ac:dyDescent="0.2">
      <c r="D34" s="71" t="s">
        <v>62</v>
      </c>
      <c r="E34" s="70"/>
      <c r="F34" s="46"/>
      <c r="G34" s="46"/>
      <c r="H34" s="46"/>
      <c r="I34" s="46"/>
      <c r="J34" s="46"/>
      <c r="M34" s="18"/>
      <c r="AB34" s="6"/>
      <c r="AC34" s="6"/>
    </row>
    <row r="35" spans="3:35" ht="30" customHeight="1" thickBot="1" x14ac:dyDescent="0.2">
      <c r="D35" s="76" t="s">
        <v>41</v>
      </c>
      <c r="E35" s="71" t="s">
        <v>63</v>
      </c>
      <c r="F35" s="20"/>
      <c r="G35" s="23" t="s">
        <v>91</v>
      </c>
      <c r="H35" s="18"/>
      <c r="I35" s="18"/>
      <c r="J35" s="18"/>
      <c r="L35" s="10"/>
      <c r="M35" s="20" t="s">
        <v>36</v>
      </c>
      <c r="Y35" s="1"/>
      <c r="AB35" s="6" t="s">
        <v>29</v>
      </c>
      <c r="AC35" s="6">
        <f>IF(L35&gt;781,L35-432,IF(L35&gt;400,ROUND(L35*0.7-198,0),IF(L35&gt;=298,ROUND(L35*0.8-238,0),0)))</f>
        <v>0</v>
      </c>
    </row>
    <row r="36" spans="3:35" ht="30" customHeight="1" thickBot="1" x14ac:dyDescent="0.2">
      <c r="D36" s="80"/>
      <c r="E36" s="70"/>
      <c r="F36" s="20"/>
      <c r="G36" s="23" t="s">
        <v>83</v>
      </c>
      <c r="H36" s="18"/>
      <c r="I36" s="22"/>
      <c r="J36" s="18"/>
      <c r="L36" s="10"/>
      <c r="M36" s="20" t="s">
        <v>36</v>
      </c>
      <c r="Y36" s="1"/>
      <c r="AB36" s="6" t="s">
        <v>78</v>
      </c>
      <c r="AC36" s="6">
        <f>IF(L36&lt;0,0,L36)</f>
        <v>0</v>
      </c>
    </row>
    <row r="37" spans="3:35" ht="30" customHeight="1" thickBot="1" x14ac:dyDescent="0.2">
      <c r="D37" s="70"/>
      <c r="E37" s="70"/>
      <c r="F37" s="54"/>
      <c r="G37" s="23" t="s">
        <v>88</v>
      </c>
      <c r="H37" s="18"/>
      <c r="I37" s="22"/>
      <c r="J37" s="18"/>
      <c r="L37" s="10"/>
      <c r="M37" s="54" t="s">
        <v>36</v>
      </c>
      <c r="Y37" s="1"/>
      <c r="AB37" s="6" t="s">
        <v>61</v>
      </c>
      <c r="AC37" s="6">
        <f>IF(L37&lt;0,0,L37)</f>
        <v>0</v>
      </c>
    </row>
    <row r="38" spans="3:35" ht="30" customHeight="1" x14ac:dyDescent="0.15">
      <c r="AB38" s="6"/>
      <c r="AC38" s="6"/>
    </row>
    <row r="39" spans="3:35" ht="30" customHeight="1" x14ac:dyDescent="0.15">
      <c r="Y39" s="1"/>
      <c r="AB39" s="6" t="s">
        <v>18</v>
      </c>
      <c r="AC39" s="6">
        <f>SUM(AC11:AC26)</f>
        <v>0</v>
      </c>
    </row>
    <row r="40" spans="3:35" ht="21" x14ac:dyDescent="0.15">
      <c r="C40" s="16" t="s">
        <v>99</v>
      </c>
      <c r="AB40" s="53" t="s">
        <v>79</v>
      </c>
      <c r="AC40" s="6">
        <f>AC35+AC36+AC32+AC31+AC30-AC33-AC37</f>
        <v>0</v>
      </c>
    </row>
    <row r="41" spans="3:35" ht="14.25" thickBot="1" x14ac:dyDescent="0.2">
      <c r="AC41" s="6"/>
      <c r="AE41" s="1" t="str">
        <f>IF(OR(L42="大学",L42="短大"),"大学","その他")</f>
        <v>大学</v>
      </c>
    </row>
    <row r="42" spans="3:35" ht="30" customHeight="1" thickBot="1" x14ac:dyDescent="0.2">
      <c r="D42" s="20" t="s">
        <v>7</v>
      </c>
      <c r="L42" s="11" t="s">
        <v>104</v>
      </c>
      <c r="M42" s="5"/>
      <c r="Y42" s="1"/>
      <c r="AB42" s="6" t="s">
        <v>21</v>
      </c>
      <c r="AC42" s="6">
        <f>SUM(AH42:AH53)+L48</f>
        <v>0</v>
      </c>
      <c r="AE42" s="1" t="s">
        <v>67</v>
      </c>
      <c r="AF42" s="1" t="s">
        <v>68</v>
      </c>
      <c r="AG42" s="1" t="s">
        <v>70</v>
      </c>
      <c r="AH42" s="1">
        <f>IF(AND(L$42="高専",L$44="国公立",L$46= "自宅"),43,0)</f>
        <v>0</v>
      </c>
      <c r="AI42" s="1" t="s">
        <v>74</v>
      </c>
    </row>
    <row r="43" spans="3:35" ht="14.25" customHeight="1" thickBot="1" x14ac:dyDescent="0.2">
      <c r="D43" s="20"/>
      <c r="M43" s="5"/>
      <c r="Y43" s="1"/>
      <c r="AB43" s="6"/>
      <c r="AC43" s="6"/>
      <c r="AG43" s="1" t="s">
        <v>69</v>
      </c>
      <c r="AH43" s="1">
        <f>IF(AND(L$42="高専",L$44="国公立",L$46= "自宅外"),72,0)</f>
        <v>0</v>
      </c>
    </row>
    <row r="44" spans="3:35" ht="30" customHeight="1" thickBot="1" x14ac:dyDescent="0.2">
      <c r="D44" s="20" t="s">
        <v>65</v>
      </c>
      <c r="L44" s="11" t="s">
        <v>105</v>
      </c>
      <c r="M44" s="5"/>
      <c r="Y44" s="1"/>
      <c r="AB44" s="6" t="s">
        <v>56</v>
      </c>
      <c r="AC44" s="6">
        <f>IF(L42="高専",IF(L50=0,0,IF(L50=1,103,IF(L50=2,165,IF(L50=3,190,IF(L50=4,206,IF(L50=5,221,IF(L50=6,234,IF(L50=7,246,246+((L50-7)*11))))))))),
IF(L50=0,0,IF(L50=1,139,IF(L50=2,198,IF(L50=3,212,IF(L50=4,229,IF(L50=5,239,IF(L50=6,250,IF(L50=7,262,262+((L50-7)*12))))))))))</f>
        <v>0</v>
      </c>
      <c r="AF44" s="1" t="s">
        <v>71</v>
      </c>
      <c r="AG44" s="1" t="s">
        <v>70</v>
      </c>
      <c r="AH44" s="1">
        <f>IF(AND(L$42="高専",L$44="私立",L$46= "自宅"),87,0)</f>
        <v>0</v>
      </c>
    </row>
    <row r="45" spans="3:35" ht="14.25" customHeight="1" thickBot="1" x14ac:dyDescent="0.2">
      <c r="D45" s="20"/>
      <c r="M45" s="5"/>
      <c r="Y45" s="1"/>
      <c r="AB45" s="6"/>
      <c r="AC45" s="6"/>
      <c r="AG45" s="1" t="s">
        <v>69</v>
      </c>
      <c r="AH45" s="1">
        <f>IF(AND(L$42="高専",L$44="私立",L$46= "自宅外"),116,0)</f>
        <v>0</v>
      </c>
    </row>
    <row r="46" spans="3:35" ht="30" customHeight="1" thickBot="1" x14ac:dyDescent="0.2">
      <c r="D46" s="20" t="s">
        <v>64</v>
      </c>
      <c r="L46" s="11"/>
      <c r="M46" s="5"/>
      <c r="Y46" s="1"/>
      <c r="AB46" s="51" t="s">
        <v>82</v>
      </c>
      <c r="AC46" s="6">
        <f>IF(L42="大学院(修士)",299,IF(L42="大学院(博士)",340,0))</f>
        <v>0</v>
      </c>
      <c r="AE46" s="1" t="s">
        <v>72</v>
      </c>
      <c r="AF46" s="1" t="s">
        <v>68</v>
      </c>
      <c r="AG46" s="1" t="s">
        <v>70</v>
      </c>
      <c r="AH46" s="1">
        <f>IF(AND(AE$41="大学",L$44="国公立",L$46= "自宅"),23,0)</f>
        <v>0</v>
      </c>
    </row>
    <row r="47" spans="3:35" ht="14.25" customHeight="1" thickBot="1" x14ac:dyDescent="0.2">
      <c r="D47" s="20"/>
      <c r="L47" s="47" t="str">
        <f>IF(OR(L42="高専",L42="大学院(修士)",L42="大学院(博士)"),"↓入力不要です","")</f>
        <v/>
      </c>
      <c r="M47" s="5"/>
      <c r="Y47" s="1"/>
      <c r="AB47" s="6"/>
      <c r="AC47" s="6"/>
      <c r="AG47" s="1" t="s">
        <v>69</v>
      </c>
      <c r="AH47" s="1">
        <f>IF(AND(AE$41="大学",L$44="国公立",L$46= "自宅外"),70,0)</f>
        <v>0</v>
      </c>
    </row>
    <row r="48" spans="3:35" ht="30" customHeight="1" thickBot="1" x14ac:dyDescent="0.2">
      <c r="D48" s="61" t="s">
        <v>92</v>
      </c>
      <c r="E48" s="70"/>
      <c r="F48" s="70"/>
      <c r="G48" s="70"/>
      <c r="H48" s="70"/>
      <c r="I48" s="70"/>
      <c r="J48" s="70"/>
      <c r="L48" s="52"/>
      <c r="M48" s="5" t="s">
        <v>66</v>
      </c>
      <c r="Y48" s="1"/>
      <c r="AB48" s="6"/>
      <c r="AC48" s="6"/>
      <c r="AF48" s="1" t="s">
        <v>71</v>
      </c>
      <c r="AG48" s="1" t="s">
        <v>70</v>
      </c>
      <c r="AH48" s="1">
        <f>IF(AND(AE$41="大学",L$44="私立",L$46= "自宅"),37,0)</f>
        <v>0</v>
      </c>
    </row>
    <row r="49" spans="4:34" ht="14.25" thickBot="1" x14ac:dyDescent="0.2">
      <c r="D49" s="18"/>
      <c r="L49" s="47"/>
      <c r="Y49" s="1"/>
      <c r="AB49" s="6"/>
      <c r="AC49" s="6"/>
      <c r="AG49" s="1" t="s">
        <v>69</v>
      </c>
      <c r="AH49" s="1">
        <f>IF(AND(AE$41="大学",L$44="私立",L$46= "自宅外"),84,0)</f>
        <v>0</v>
      </c>
    </row>
    <row r="50" spans="4:34" ht="30" customHeight="1" thickBot="1" x14ac:dyDescent="0.2">
      <c r="D50" s="20" t="s">
        <v>6</v>
      </c>
      <c r="L50" s="52"/>
      <c r="M50" s="20" t="s">
        <v>33</v>
      </c>
      <c r="N50" s="5"/>
      <c r="Y50" s="1"/>
      <c r="AC50" s="6"/>
      <c r="AD50" s="6"/>
      <c r="AE50" s="1" t="s">
        <v>73</v>
      </c>
      <c r="AF50" s="1" t="s">
        <v>68</v>
      </c>
      <c r="AG50" s="1" t="s">
        <v>70</v>
      </c>
      <c r="AH50" s="1">
        <f>IF(AND(L$42="専修",L$44="国公立",L$46= "自宅"),19,0)</f>
        <v>0</v>
      </c>
    </row>
    <row r="51" spans="4:34" ht="14.25" thickBot="1" x14ac:dyDescent="0.2">
      <c r="D51" s="18"/>
      <c r="Y51" s="1"/>
      <c r="AB51" s="6"/>
      <c r="AC51" s="6"/>
      <c r="AG51" s="1" t="s">
        <v>69</v>
      </c>
      <c r="AH51" s="1">
        <f>IF(AND(L$42="専修",L$44="国公立",L$46= "自宅外"),64,0)</f>
        <v>0</v>
      </c>
    </row>
    <row r="52" spans="4:34" ht="30" customHeight="1" thickBot="1" x14ac:dyDescent="0.2">
      <c r="D52" s="20" t="s">
        <v>47</v>
      </c>
      <c r="I52" s="7"/>
      <c r="J52" s="7"/>
      <c r="L52" s="11"/>
      <c r="Y52" s="1"/>
      <c r="AB52" s="6" t="s">
        <v>22</v>
      </c>
      <c r="AC52" s="6">
        <f>IF(L52="はい",99,0)</f>
        <v>0</v>
      </c>
      <c r="AF52" s="1" t="s">
        <v>71</v>
      </c>
      <c r="AG52" s="1" t="s">
        <v>70</v>
      </c>
      <c r="AH52" s="1">
        <f>IF(AND(L$42="専修",L$44="私立",L$46= "自宅"),41,0)</f>
        <v>0</v>
      </c>
    </row>
    <row r="53" spans="4:34" ht="14.25" thickBot="1" x14ac:dyDescent="0.2">
      <c r="D53" s="18"/>
      <c r="Y53" s="1"/>
      <c r="AB53" s="6"/>
      <c r="AC53" s="6"/>
      <c r="AG53" s="1" t="s">
        <v>69</v>
      </c>
      <c r="AH53" s="1">
        <f>IF(AND(L$42="専修",L$44="私立",L$46= "自宅外"),86,0)</f>
        <v>0</v>
      </c>
    </row>
    <row r="54" spans="4:34" ht="30" customHeight="1" thickBot="1" x14ac:dyDescent="0.2">
      <c r="D54" s="20" t="s">
        <v>48</v>
      </c>
      <c r="L54" s="11"/>
      <c r="Y54" s="1"/>
      <c r="AB54" s="6"/>
      <c r="AC54" s="6"/>
    </row>
    <row r="55" spans="4:34" ht="14.25" thickBot="1" x14ac:dyDescent="0.2">
      <c r="AB55" s="6" t="s">
        <v>20</v>
      </c>
      <c r="AC55" s="6">
        <f>IF(SUM(J58:J84)&gt;=2,(SUM(J58:J84)-1) *(AC42+50),0)</f>
        <v>0</v>
      </c>
    </row>
    <row r="56" spans="4:34" ht="35.25" customHeight="1" thickBot="1" x14ac:dyDescent="0.2">
      <c r="E56" s="8"/>
      <c r="F56" s="8"/>
      <c r="G56" s="24" t="s">
        <v>15</v>
      </c>
      <c r="H56" s="77" t="str">
        <f>IF(L54="はい","次の表の該当する項目の人数を選択してください",IF(L54="いいえ","次の表の入力は不要ですので、さらに次の項目に進んでください",""))</f>
        <v/>
      </c>
      <c r="I56" s="78"/>
      <c r="J56" s="78"/>
      <c r="K56" s="78"/>
      <c r="L56" s="79"/>
      <c r="Y56" s="1"/>
      <c r="AB56" s="6"/>
      <c r="AC56" s="6"/>
    </row>
    <row r="57" spans="4:34" ht="18" customHeight="1" thickBot="1" x14ac:dyDescent="0.2">
      <c r="Y57" s="1"/>
      <c r="AB57" s="6"/>
      <c r="AC57" s="6"/>
    </row>
    <row r="58" spans="4:34" ht="18" customHeight="1" x14ac:dyDescent="0.15">
      <c r="G58" s="66" t="s">
        <v>8</v>
      </c>
      <c r="H58" s="67"/>
      <c r="I58" s="67"/>
      <c r="J58" s="12"/>
      <c r="K58" s="27" t="s">
        <v>33</v>
      </c>
      <c r="Y58" s="1"/>
      <c r="AB58" s="6" t="s">
        <v>23</v>
      </c>
      <c r="AC58" s="6"/>
    </row>
    <row r="59" spans="4:34" ht="18" customHeight="1" x14ac:dyDescent="0.15">
      <c r="G59" s="68" t="s">
        <v>0</v>
      </c>
      <c r="H59" s="69"/>
      <c r="I59" s="69"/>
      <c r="J59" s="13"/>
      <c r="K59" s="28" t="s">
        <v>33</v>
      </c>
      <c r="Y59" s="1"/>
      <c r="AB59" s="6" t="s">
        <v>24</v>
      </c>
      <c r="AC59" s="6">
        <f>J59*31</f>
        <v>0</v>
      </c>
    </row>
    <row r="60" spans="4:34" ht="18" customHeight="1" x14ac:dyDescent="0.15">
      <c r="G60" s="68" t="s">
        <v>1</v>
      </c>
      <c r="H60" s="69"/>
      <c r="I60" s="69"/>
      <c r="J60" s="13"/>
      <c r="K60" s="28" t="s">
        <v>33</v>
      </c>
      <c r="Y60" s="1"/>
      <c r="AB60" s="6"/>
      <c r="AC60" s="6">
        <f>J60*46</f>
        <v>0</v>
      </c>
    </row>
    <row r="61" spans="4:34" ht="18" customHeight="1" x14ac:dyDescent="0.15">
      <c r="G61" s="64" t="s">
        <v>3</v>
      </c>
      <c r="H61" s="62" t="s">
        <v>2</v>
      </c>
      <c r="I61" s="25" t="s">
        <v>9</v>
      </c>
      <c r="J61" s="13"/>
      <c r="K61" s="28" t="s">
        <v>33</v>
      </c>
      <c r="Y61" s="1"/>
      <c r="AB61" s="6"/>
      <c r="AC61" s="6">
        <f>J61*39</f>
        <v>0</v>
      </c>
    </row>
    <row r="62" spans="4:34" ht="18" customHeight="1" x14ac:dyDescent="0.15">
      <c r="G62" s="64"/>
      <c r="H62" s="62"/>
      <c r="I62" s="25" t="s">
        <v>10</v>
      </c>
      <c r="J62" s="13"/>
      <c r="K62" s="28" t="s">
        <v>33</v>
      </c>
      <c r="Y62" s="1"/>
      <c r="AB62" s="6"/>
      <c r="AC62" s="6">
        <f>J62*69</f>
        <v>0</v>
      </c>
    </row>
    <row r="63" spans="4:34" ht="18" customHeight="1" x14ac:dyDescent="0.15">
      <c r="G63" s="64"/>
      <c r="H63" s="62" t="s">
        <v>17</v>
      </c>
      <c r="I63" s="25" t="s">
        <v>9</v>
      </c>
      <c r="J63" s="13"/>
      <c r="K63" s="28" t="s">
        <v>33</v>
      </c>
      <c r="Y63" s="1"/>
      <c r="AB63" s="6"/>
      <c r="AC63" s="6">
        <f>J63*88</f>
        <v>0</v>
      </c>
    </row>
    <row r="64" spans="4:34" ht="18" customHeight="1" x14ac:dyDescent="0.15">
      <c r="G64" s="64"/>
      <c r="H64" s="62"/>
      <c r="I64" s="25" t="s">
        <v>10</v>
      </c>
      <c r="J64" s="13"/>
      <c r="K64" s="28" t="s">
        <v>33</v>
      </c>
      <c r="Y64" s="1"/>
      <c r="AB64" s="6"/>
      <c r="AC64" s="6">
        <f>J64*118</f>
        <v>0</v>
      </c>
    </row>
    <row r="65" spans="7:29" ht="18" customHeight="1" x14ac:dyDescent="0.15">
      <c r="G65" s="64" t="s">
        <v>11</v>
      </c>
      <c r="H65" s="62" t="s">
        <v>2</v>
      </c>
      <c r="I65" s="25" t="s">
        <v>9</v>
      </c>
      <c r="J65" s="13"/>
      <c r="K65" s="28" t="s">
        <v>33</v>
      </c>
      <c r="Y65" s="1"/>
      <c r="AB65" s="6"/>
      <c r="AC65" s="6">
        <f>J65*39</f>
        <v>0</v>
      </c>
    </row>
    <row r="66" spans="7:29" ht="18" customHeight="1" x14ac:dyDescent="0.15">
      <c r="G66" s="64"/>
      <c r="H66" s="62"/>
      <c r="I66" s="25" t="s">
        <v>10</v>
      </c>
      <c r="J66" s="13"/>
      <c r="K66" s="28" t="s">
        <v>33</v>
      </c>
      <c r="Y66" s="1"/>
      <c r="AB66" s="6"/>
      <c r="AC66" s="6">
        <f>J66*69</f>
        <v>0</v>
      </c>
    </row>
    <row r="67" spans="7:29" ht="18" customHeight="1" x14ac:dyDescent="0.15">
      <c r="G67" s="64"/>
      <c r="H67" s="62" t="s">
        <v>17</v>
      </c>
      <c r="I67" s="25" t="s">
        <v>9</v>
      </c>
      <c r="J67" s="13"/>
      <c r="K67" s="28" t="s">
        <v>33</v>
      </c>
      <c r="Y67" s="1"/>
      <c r="AB67" s="6"/>
      <c r="AC67" s="6">
        <f>J67*88</f>
        <v>0</v>
      </c>
    </row>
    <row r="68" spans="7:29" ht="18" customHeight="1" x14ac:dyDescent="0.15">
      <c r="G68" s="64"/>
      <c r="H68" s="62"/>
      <c r="I68" s="25" t="s">
        <v>10</v>
      </c>
      <c r="J68" s="13"/>
      <c r="K68" s="28" t="s">
        <v>33</v>
      </c>
      <c r="Y68" s="1"/>
      <c r="AB68" s="6"/>
      <c r="AC68" s="6">
        <f>J68*118</f>
        <v>0</v>
      </c>
    </row>
    <row r="69" spans="7:29" ht="18" customHeight="1" x14ac:dyDescent="0.15">
      <c r="G69" s="64" t="s">
        <v>77</v>
      </c>
      <c r="H69" s="62" t="s">
        <v>2</v>
      </c>
      <c r="I69" s="25" t="s">
        <v>9</v>
      </c>
      <c r="J69" s="13"/>
      <c r="K69" s="28" t="s">
        <v>33</v>
      </c>
      <c r="Y69" s="1"/>
      <c r="AB69" s="6"/>
      <c r="AC69" s="6">
        <f>J69*43</f>
        <v>0</v>
      </c>
    </row>
    <row r="70" spans="7:29" ht="18" customHeight="1" x14ac:dyDescent="0.15">
      <c r="G70" s="64"/>
      <c r="H70" s="62"/>
      <c r="I70" s="25" t="s">
        <v>10</v>
      </c>
      <c r="J70" s="13"/>
      <c r="K70" s="28" t="s">
        <v>33</v>
      </c>
      <c r="Y70" s="1"/>
      <c r="AB70" s="6"/>
      <c r="AC70" s="6">
        <f>J70*72</f>
        <v>0</v>
      </c>
    </row>
    <row r="71" spans="7:29" ht="18" customHeight="1" x14ac:dyDescent="0.15">
      <c r="G71" s="64"/>
      <c r="H71" s="62" t="s">
        <v>17</v>
      </c>
      <c r="I71" s="25" t="s">
        <v>9</v>
      </c>
      <c r="J71" s="13"/>
      <c r="K71" s="28" t="s">
        <v>33</v>
      </c>
      <c r="Y71" s="1"/>
      <c r="AB71" s="6"/>
      <c r="AC71" s="6">
        <f>J71*87</f>
        <v>0</v>
      </c>
    </row>
    <row r="72" spans="7:29" ht="18" customHeight="1" x14ac:dyDescent="0.15">
      <c r="G72" s="64"/>
      <c r="H72" s="62"/>
      <c r="I72" s="25" t="s">
        <v>10</v>
      </c>
      <c r="J72" s="13"/>
      <c r="K72" s="28" t="s">
        <v>33</v>
      </c>
      <c r="Y72" s="1"/>
      <c r="AB72" s="6"/>
      <c r="AC72" s="6">
        <f>J72*116</f>
        <v>0</v>
      </c>
    </row>
    <row r="73" spans="7:29" ht="18" customHeight="1" x14ac:dyDescent="0.15">
      <c r="G73" s="64" t="s">
        <v>12</v>
      </c>
      <c r="H73" s="62" t="s">
        <v>2</v>
      </c>
      <c r="I73" s="25" t="s">
        <v>9</v>
      </c>
      <c r="J73" s="13"/>
      <c r="K73" s="28" t="s">
        <v>33</v>
      </c>
      <c r="Y73" s="1"/>
      <c r="AB73" s="6"/>
      <c r="AC73" s="6">
        <f>J73*74</f>
        <v>0</v>
      </c>
    </row>
    <row r="74" spans="7:29" ht="18" customHeight="1" x14ac:dyDescent="0.15">
      <c r="G74" s="64"/>
      <c r="H74" s="62"/>
      <c r="I74" s="25" t="s">
        <v>10</v>
      </c>
      <c r="J74" s="13"/>
      <c r="K74" s="28" t="s">
        <v>33</v>
      </c>
      <c r="Y74" s="1"/>
      <c r="AB74" s="6"/>
      <c r="AC74" s="6">
        <f>J74*121</f>
        <v>0</v>
      </c>
    </row>
    <row r="75" spans="7:29" ht="18" customHeight="1" x14ac:dyDescent="0.15">
      <c r="G75" s="64"/>
      <c r="H75" s="62" t="s">
        <v>17</v>
      </c>
      <c r="I75" s="25" t="s">
        <v>9</v>
      </c>
      <c r="J75" s="13"/>
      <c r="K75" s="28" t="s">
        <v>33</v>
      </c>
      <c r="Y75" s="1"/>
      <c r="AB75" s="6"/>
      <c r="AC75" s="6">
        <f>J75*133</f>
        <v>0</v>
      </c>
    </row>
    <row r="76" spans="7:29" ht="18" customHeight="1" x14ac:dyDescent="0.15">
      <c r="G76" s="64"/>
      <c r="H76" s="62"/>
      <c r="I76" s="25" t="s">
        <v>10</v>
      </c>
      <c r="J76" s="13"/>
      <c r="K76" s="28" t="s">
        <v>33</v>
      </c>
      <c r="Y76" s="1"/>
      <c r="AB76" s="6"/>
      <c r="AC76" s="6">
        <f>J76*180</f>
        <v>0</v>
      </c>
    </row>
    <row r="77" spans="7:29" ht="18" customHeight="1" x14ac:dyDescent="0.15">
      <c r="G77" s="64" t="s">
        <v>13</v>
      </c>
      <c r="H77" s="62" t="s">
        <v>2</v>
      </c>
      <c r="I77" s="25" t="s">
        <v>9</v>
      </c>
      <c r="J77" s="13"/>
      <c r="K77" s="28" t="s">
        <v>33</v>
      </c>
      <c r="Y77" s="1"/>
      <c r="AB77" s="6"/>
      <c r="AC77" s="6">
        <f>J77*39</f>
        <v>0</v>
      </c>
    </row>
    <row r="78" spans="7:29" ht="18" customHeight="1" x14ac:dyDescent="0.15">
      <c r="G78" s="64"/>
      <c r="H78" s="62"/>
      <c r="I78" s="25" t="s">
        <v>10</v>
      </c>
      <c r="J78" s="13"/>
      <c r="K78" s="28" t="s">
        <v>33</v>
      </c>
      <c r="Y78" s="1"/>
      <c r="AB78" s="6"/>
      <c r="AC78" s="6">
        <f>J78*69</f>
        <v>0</v>
      </c>
    </row>
    <row r="79" spans="7:29" ht="18" customHeight="1" x14ac:dyDescent="0.15">
      <c r="G79" s="64"/>
      <c r="H79" s="62" t="s">
        <v>17</v>
      </c>
      <c r="I79" s="25" t="s">
        <v>9</v>
      </c>
      <c r="J79" s="13"/>
      <c r="K79" s="28" t="s">
        <v>33</v>
      </c>
      <c r="Y79" s="1"/>
      <c r="AB79" s="6"/>
      <c r="AC79" s="6">
        <f>J79*88</f>
        <v>0</v>
      </c>
    </row>
    <row r="80" spans="7:29" ht="18" customHeight="1" x14ac:dyDescent="0.15">
      <c r="G80" s="64"/>
      <c r="H80" s="62"/>
      <c r="I80" s="25" t="s">
        <v>10</v>
      </c>
      <c r="J80" s="13"/>
      <c r="K80" s="28" t="s">
        <v>33</v>
      </c>
      <c r="Y80" s="1"/>
      <c r="AB80" s="6"/>
      <c r="AC80" s="6">
        <f>J80*118</f>
        <v>0</v>
      </c>
    </row>
    <row r="81" spans="3:29" ht="18" customHeight="1" x14ac:dyDescent="0.15">
      <c r="G81" s="64" t="s">
        <v>14</v>
      </c>
      <c r="H81" s="62" t="s">
        <v>2</v>
      </c>
      <c r="I81" s="25" t="s">
        <v>9</v>
      </c>
      <c r="J81" s="13"/>
      <c r="K81" s="28" t="s">
        <v>33</v>
      </c>
      <c r="Y81" s="1"/>
      <c r="AB81" s="6"/>
      <c r="AC81" s="6">
        <f>J81*36</f>
        <v>0</v>
      </c>
    </row>
    <row r="82" spans="3:29" ht="18" customHeight="1" x14ac:dyDescent="0.15">
      <c r="G82" s="64"/>
      <c r="H82" s="62"/>
      <c r="I82" s="25" t="s">
        <v>10</v>
      </c>
      <c r="J82" s="13"/>
      <c r="K82" s="28" t="s">
        <v>33</v>
      </c>
      <c r="Y82" s="1"/>
      <c r="AB82" s="6"/>
      <c r="AC82" s="6">
        <f>J82*81</f>
        <v>0</v>
      </c>
    </row>
    <row r="83" spans="3:29" ht="18" customHeight="1" x14ac:dyDescent="0.15">
      <c r="G83" s="64"/>
      <c r="H83" s="62" t="s">
        <v>17</v>
      </c>
      <c r="I83" s="25" t="s">
        <v>9</v>
      </c>
      <c r="J83" s="13"/>
      <c r="K83" s="28" t="s">
        <v>33</v>
      </c>
      <c r="Y83" s="1"/>
      <c r="AB83" s="6"/>
      <c r="AC83" s="6">
        <f>J83*102</f>
        <v>0</v>
      </c>
    </row>
    <row r="84" spans="3:29" ht="18" customHeight="1" thickBot="1" x14ac:dyDescent="0.2">
      <c r="G84" s="65"/>
      <c r="H84" s="63"/>
      <c r="I84" s="26" t="s">
        <v>10</v>
      </c>
      <c r="J84" s="14"/>
      <c r="K84" s="29" t="s">
        <v>33</v>
      </c>
      <c r="M84" s="20"/>
      <c r="Y84" s="1"/>
      <c r="AB84" s="6"/>
      <c r="AC84" s="6">
        <f>J84*147</f>
        <v>0</v>
      </c>
    </row>
    <row r="85" spans="3:29" ht="14.25" thickBot="1" x14ac:dyDescent="0.2">
      <c r="E85" s="9"/>
      <c r="F85" s="9"/>
      <c r="G85" s="7"/>
      <c r="H85" s="7"/>
      <c r="M85" s="18"/>
      <c r="Y85" s="1"/>
      <c r="AB85" s="6"/>
      <c r="AC85" s="6"/>
    </row>
    <row r="86" spans="3:29" ht="30" customHeight="1" thickBot="1" x14ac:dyDescent="0.2">
      <c r="D86" s="20" t="s">
        <v>16</v>
      </c>
      <c r="E86" s="18"/>
      <c r="F86" s="18"/>
      <c r="G86" s="18"/>
      <c r="H86" s="18"/>
      <c r="I86" s="18"/>
      <c r="J86" s="18"/>
      <c r="L86" s="10"/>
      <c r="M86" s="20" t="s">
        <v>33</v>
      </c>
      <c r="Y86" s="1"/>
      <c r="AB86" s="6" t="s">
        <v>25</v>
      </c>
      <c r="AC86" s="6">
        <f>L86*99</f>
        <v>0</v>
      </c>
    </row>
    <row r="87" spans="3:29" ht="13.5" customHeight="1" thickBot="1" x14ac:dyDescent="0.2">
      <c r="D87" s="30"/>
      <c r="E87" s="18"/>
      <c r="F87" s="18"/>
      <c r="G87" s="30"/>
      <c r="H87" s="30"/>
      <c r="I87" s="30"/>
      <c r="J87" s="31"/>
      <c r="L87" s="7"/>
      <c r="M87" s="18"/>
      <c r="Y87" s="1"/>
      <c r="AB87" s="6"/>
      <c r="AC87" s="6"/>
    </row>
    <row r="88" spans="3:29" ht="30" customHeight="1" thickBot="1" x14ac:dyDescent="0.2">
      <c r="D88" s="60" t="s">
        <v>102</v>
      </c>
      <c r="E88" s="60"/>
      <c r="F88" s="60"/>
      <c r="G88" s="60"/>
      <c r="H88" s="60"/>
      <c r="I88" s="60"/>
      <c r="J88" s="60"/>
      <c r="L88" s="15"/>
      <c r="M88" s="20" t="s">
        <v>36</v>
      </c>
      <c r="N88" s="58"/>
      <c r="O88" s="58"/>
      <c r="P88" s="58"/>
      <c r="Q88" s="58"/>
      <c r="Y88" s="1"/>
      <c r="AB88" s="6" t="s">
        <v>27</v>
      </c>
      <c r="AC88" s="6">
        <f>L88</f>
        <v>0</v>
      </c>
    </row>
    <row r="89" spans="3:29" ht="15" thickBot="1" x14ac:dyDescent="0.2">
      <c r="D89" s="30"/>
      <c r="E89" s="18"/>
      <c r="F89" s="18"/>
      <c r="G89" s="31"/>
      <c r="H89" s="31"/>
      <c r="I89" s="31"/>
      <c r="J89" s="31"/>
      <c r="L89" s="7"/>
      <c r="M89" s="18"/>
      <c r="Y89" s="1"/>
      <c r="AB89" s="6"/>
      <c r="AC89" s="6"/>
    </row>
    <row r="90" spans="3:29" ht="30" customHeight="1" thickBot="1" x14ac:dyDescent="0.2">
      <c r="D90" s="60" t="s">
        <v>103</v>
      </c>
      <c r="E90" s="60"/>
      <c r="F90" s="60"/>
      <c r="G90" s="60"/>
      <c r="H90" s="60"/>
      <c r="I90" s="60"/>
      <c r="J90" s="60"/>
      <c r="L90" s="15"/>
      <c r="M90" s="20" t="s">
        <v>36</v>
      </c>
      <c r="N90" s="58" t="s">
        <v>50</v>
      </c>
      <c r="O90" s="58"/>
      <c r="P90" s="58"/>
      <c r="Q90" s="58"/>
      <c r="Y90" s="1"/>
      <c r="AB90" s="6" t="s">
        <v>26</v>
      </c>
      <c r="AC90" s="6">
        <f>IF(L90&gt;=71,71,L90)</f>
        <v>0</v>
      </c>
    </row>
    <row r="91" spans="3:29" ht="15.75" customHeight="1" thickBot="1" x14ac:dyDescent="0.2">
      <c r="D91" s="20"/>
      <c r="E91" s="18"/>
      <c r="F91" s="18"/>
      <c r="G91" s="18"/>
      <c r="H91" s="18"/>
      <c r="I91" s="18"/>
      <c r="J91" s="18"/>
      <c r="Y91" s="1"/>
      <c r="AB91" s="6"/>
      <c r="AC91" s="6"/>
    </row>
    <row r="92" spans="3:29" ht="30" customHeight="1" thickBot="1" x14ac:dyDescent="0.2">
      <c r="D92" s="58" t="s">
        <v>32</v>
      </c>
      <c r="E92" s="58"/>
      <c r="F92" s="58"/>
      <c r="G92" s="58"/>
      <c r="H92" s="58"/>
      <c r="I92" s="58"/>
      <c r="J92" s="58"/>
      <c r="L92" s="10"/>
      <c r="M92" s="20" t="s">
        <v>36</v>
      </c>
      <c r="AB92" s="6" t="s">
        <v>28</v>
      </c>
      <c r="AC92" s="6">
        <f>L92</f>
        <v>0</v>
      </c>
    </row>
    <row r="93" spans="3:29" ht="33" customHeight="1" thickBot="1" x14ac:dyDescent="0.2">
      <c r="Y93" s="1"/>
      <c r="AB93" s="6"/>
      <c r="AC93" s="6"/>
    </row>
    <row r="94" spans="3:29" ht="33.75" customHeight="1" thickTop="1" thickBot="1" x14ac:dyDescent="0.2">
      <c r="C94" s="16" t="s">
        <v>45</v>
      </c>
      <c r="H94" s="55" t="str">
        <f>IF(OR(AC99="○",AC100="○"),"申し込むことができます","申し込むことはできません")</f>
        <v>申し込むことができます</v>
      </c>
      <c r="I94" s="56"/>
      <c r="J94" s="56"/>
      <c r="K94" s="56"/>
      <c r="L94" s="57"/>
      <c r="Y94" s="1"/>
      <c r="AB94" s="6"/>
      <c r="AC94" s="6"/>
    </row>
    <row r="95" spans="3:29" ht="14.25" thickTop="1" x14ac:dyDescent="0.15">
      <c r="Y95" s="1"/>
      <c r="AB95" s="6" t="s">
        <v>19</v>
      </c>
      <c r="AC95" s="6">
        <f>SUM(AC42,AC52,AC55,AC59:AC84,AC86,AC88,AC90,AC92)</f>
        <v>0</v>
      </c>
    </row>
    <row r="96" spans="3:29" ht="13.5" customHeight="1" x14ac:dyDescent="0.15">
      <c r="AB96" s="6"/>
      <c r="AC96" s="6"/>
    </row>
    <row r="97" spans="3:29" ht="13.5" customHeight="1" x14ac:dyDescent="0.15">
      <c r="Y97" s="1"/>
      <c r="AB97" s="6" t="s">
        <v>31</v>
      </c>
      <c r="AC97" s="6">
        <f>AC39-AC95</f>
        <v>0</v>
      </c>
    </row>
    <row r="98" spans="3:29" ht="13.5" customHeight="1" x14ac:dyDescent="0.15">
      <c r="Y98" s="1"/>
      <c r="AB98" s="6"/>
      <c r="AC98" s="6"/>
    </row>
    <row r="99" spans="3:29" ht="19.5" customHeight="1" thickBot="1" x14ac:dyDescent="0.2">
      <c r="Y99" s="1"/>
      <c r="AB99" s="48" t="s">
        <v>81</v>
      </c>
      <c r="AC99" s="50" t="str">
        <f>IF(OR(L42="短大",L42="専修",L42="高専",L42="大学"),IF(AC97&lt;=AC44,"○","×"),"×")</f>
        <v>○</v>
      </c>
    </row>
    <row r="100" spans="3:29" ht="19.5" customHeight="1" x14ac:dyDescent="0.15">
      <c r="C100" s="35"/>
      <c r="D100" s="36"/>
      <c r="E100" s="36"/>
      <c r="F100" s="36"/>
      <c r="G100" s="36"/>
      <c r="H100" s="36"/>
      <c r="I100" s="36"/>
      <c r="J100" s="36"/>
      <c r="K100" s="36"/>
      <c r="L100" s="36"/>
      <c r="M100" s="36"/>
      <c r="N100" s="37"/>
      <c r="AB100" s="49" t="s">
        <v>80</v>
      </c>
      <c r="AC100" s="50" t="str">
        <f>IF(OR(L42="大学院(博士)",L42="大学院(修士)"),IF(AC40&lt;=AC46,"○","×"),"×")</f>
        <v>×</v>
      </c>
    </row>
    <row r="101" spans="3:29" ht="19.5" customHeight="1" x14ac:dyDescent="0.15">
      <c r="C101" s="38"/>
      <c r="D101" s="32" t="s">
        <v>95</v>
      </c>
      <c r="N101" s="39"/>
    </row>
    <row r="102" spans="3:29" ht="19.5" customHeight="1" x14ac:dyDescent="0.15">
      <c r="C102" s="38"/>
      <c r="D102" s="32" t="s">
        <v>96</v>
      </c>
      <c r="N102" s="39"/>
    </row>
    <row r="103" spans="3:29" ht="17.25" x14ac:dyDescent="0.15">
      <c r="C103" s="38"/>
      <c r="D103" s="32" t="s">
        <v>97</v>
      </c>
      <c r="N103" s="39"/>
    </row>
    <row r="104" spans="3:29" ht="17.25" x14ac:dyDescent="0.15">
      <c r="C104" s="38"/>
      <c r="D104" s="32" t="s">
        <v>98</v>
      </c>
      <c r="N104" s="39"/>
    </row>
    <row r="105" spans="3:29" ht="19.5" customHeight="1" thickBot="1" x14ac:dyDescent="0.2">
      <c r="C105" s="40"/>
      <c r="D105" s="41"/>
      <c r="E105" s="41"/>
      <c r="F105" s="41"/>
      <c r="G105" s="41"/>
      <c r="H105" s="41"/>
      <c r="I105" s="41"/>
      <c r="J105" s="41"/>
      <c r="K105" s="41"/>
      <c r="L105" s="41"/>
      <c r="M105" s="41"/>
      <c r="N105" s="42"/>
    </row>
  </sheetData>
  <sheetProtection password="9F20" sheet="1" objects="1" scenarios="1"/>
  <protectedRanges>
    <protectedRange sqref="J87 J89" name="範囲1_1"/>
  </protectedRanges>
  <mergeCells count="47">
    <mergeCell ref="N90:Q90"/>
    <mergeCell ref="D34:E34"/>
    <mergeCell ref="F13:G14"/>
    <mergeCell ref="F19:G20"/>
    <mergeCell ref="F25:G26"/>
    <mergeCell ref="D28:J28"/>
    <mergeCell ref="N25:Q25"/>
    <mergeCell ref="D29:E29"/>
    <mergeCell ref="D88:J88"/>
    <mergeCell ref="D13:D14"/>
    <mergeCell ref="D19:D20"/>
    <mergeCell ref="D25:D26"/>
    <mergeCell ref="H56:L56"/>
    <mergeCell ref="D35:D37"/>
    <mergeCell ref="E13:E14"/>
    <mergeCell ref="E19:E20"/>
    <mergeCell ref="H75:H76"/>
    <mergeCell ref="G73:G76"/>
    <mergeCell ref="H77:H78"/>
    <mergeCell ref="H71:H72"/>
    <mergeCell ref="H65:H66"/>
    <mergeCell ref="G65:G68"/>
    <mergeCell ref="D22:J22"/>
    <mergeCell ref="G58:I58"/>
    <mergeCell ref="G59:I59"/>
    <mergeCell ref="G60:I60"/>
    <mergeCell ref="G61:G64"/>
    <mergeCell ref="H63:H64"/>
    <mergeCell ref="H61:H62"/>
    <mergeCell ref="D48:J48"/>
    <mergeCell ref="E35:E37"/>
    <mergeCell ref="H94:L94"/>
    <mergeCell ref="N88:Q88"/>
    <mergeCell ref="N23:Q23"/>
    <mergeCell ref="N24:Q24"/>
    <mergeCell ref="D90:J90"/>
    <mergeCell ref="D92:J92"/>
    <mergeCell ref="E25:E26"/>
    <mergeCell ref="H81:H82"/>
    <mergeCell ref="H83:H84"/>
    <mergeCell ref="G81:G84"/>
    <mergeCell ref="H79:H80"/>
    <mergeCell ref="G77:G80"/>
    <mergeCell ref="H69:H70"/>
    <mergeCell ref="G69:G72"/>
    <mergeCell ref="H73:H74"/>
    <mergeCell ref="H67:H68"/>
  </mergeCells>
  <phoneticPr fontId="1"/>
  <conditionalFormatting sqref="H94">
    <cfRule type="expression" dxfId="0" priority="1" stopIfTrue="1">
      <formula>ISERROR($H$94)</formula>
    </cfRule>
  </conditionalFormatting>
  <dataValidations count="6">
    <dataValidation type="list" allowBlank="1" showInputMessage="1" showErrorMessage="1" sqref="L54 L52">
      <formula1>"はい,いいえ"</formula1>
    </dataValidation>
    <dataValidation type="list" allowBlank="1" showInputMessage="1" showErrorMessage="1" sqref="J58:J84 L86">
      <formula1>"1,2,3,4,5,6,7,8,9"</formula1>
    </dataValidation>
    <dataValidation type="list" allowBlank="1" showInputMessage="1" showErrorMessage="1" sqref="L42">
      <formula1>"大学,短大,大学院(修士),大学院(博士),専修,高専"</formula1>
    </dataValidation>
    <dataValidation type="list" allowBlank="1" showInputMessage="1" showErrorMessage="1" sqref="L44">
      <formula1>"国公立,私立"</formula1>
    </dataValidation>
    <dataValidation type="list" allowBlank="1" showInputMessage="1" showErrorMessage="1" sqref="L46">
      <formula1>"自宅,自宅外"</formula1>
    </dataValidation>
    <dataValidation type="list" allowBlank="1" showInputMessage="1" showErrorMessage="1" sqref="L50">
      <formula1>"1,2,3,4,5,6,7,8,9,10,11,12"</formula1>
    </dataValidation>
  </dataValidations>
  <pageMargins left="0.9055118110236221" right="0.23622047244094491" top="0.35433070866141736" bottom="0.15748031496062992" header="0.31496062992125984" footer="0.31496062992125984"/>
  <pageSetup paperSize="9" scale="36" orientation="portrait" r:id="rId1"/>
  <headerFooter alignWithMargins="0"/>
  <rowBreaks count="1" manualBreakCount="1">
    <brk id="70" min="1" max="1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SG31400のC14-3783</dc:creator>
  <cp:lastModifiedBy>高平 和生</cp:lastModifiedBy>
  <cp:lastPrinted>2017-08-04T02:07:19Z</cp:lastPrinted>
  <dcterms:created xsi:type="dcterms:W3CDTF">2008-04-08T04:17:21Z</dcterms:created>
  <dcterms:modified xsi:type="dcterms:W3CDTF">2017-08-04T06:56:03Z</dcterms:modified>
</cp:coreProperties>
</file>